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ThisWorkbook"/>
  <mc:AlternateContent xmlns:mc="http://schemas.openxmlformats.org/markup-compatibility/2006">
    <mc:Choice Requires="x15">
      <x15ac:absPath xmlns:x15ac="http://schemas.microsoft.com/office/spreadsheetml/2010/11/ac" url="C:\Users\dianeshi\Desktop\1-CIRC\0321更新\"/>
    </mc:Choice>
  </mc:AlternateContent>
  <bookViews>
    <workbookView xWindow="0" yWindow="0" windowWidth="9500" windowHeight="5880" tabRatio="917" firstSheet="6" activeTab="6"/>
  </bookViews>
  <sheets>
    <sheet name="封面" sheetId="115" r:id="rId1"/>
    <sheet name="评估频率和填报频率" sheetId="113" r:id="rId2"/>
    <sheet name="权重分配及评分" sheetId="114" r:id="rId3"/>
    <sheet name="量化评估标准及评分" sheetId="101" r:id="rId4"/>
    <sheet name="目录" sheetId="65" r:id="rId5"/>
    <sheet name="表1-1 资产配置状况" sheetId="27" r:id="rId6"/>
    <sheet name="表1-2 资产信用状况" sheetId="102" r:id="rId7"/>
    <sheet name="表1-3 负债产品信息" sheetId="103" r:id="rId8"/>
    <sheet name="表2-1 期限结构匹配测试表_修正久期" sheetId="99" r:id="rId9"/>
    <sheet name="表2-2 期限结构匹配测试表_关键久期" sheetId="100" r:id="rId10"/>
    <sheet name="表3-1 成本收益匹配状况表" sheetId="71" r:id="rId11"/>
    <sheet name="表3-2 成本收益匹配压力测试表" sheetId="70" r:id="rId12"/>
    <sheet name="表4-1 现金流测试表_普通账户" sheetId="104" r:id="rId13"/>
    <sheet name="表4-2 现金流测试表_传统保险账户" sheetId="105" r:id="rId14"/>
    <sheet name="表4-3 现金流测试表_分红保险账户" sheetId="106" r:id="rId15"/>
    <sheet name="表4-4 现金流测试表_万能保险账户" sheetId="107" r:id="rId16"/>
    <sheet name="表4-5 现金流测试表_独立账户" sheetId="108" r:id="rId17"/>
    <sheet name="备注" sheetId="116" r:id="rId18"/>
  </sheets>
  <externalReferences>
    <externalReference r:id="rId19"/>
  </externalReferences>
  <definedNames>
    <definedName name="_xlnm._FilterDatabase" localSheetId="2" hidden="1">权重分配及评分!$A$12:$B$12</definedName>
    <definedName name="_xlnm._FilterDatabase" localSheetId="4" hidden="1">目录!$A$1:$C$8</definedName>
    <definedName name="_xlnm.Print_Area" localSheetId="17">备注!$A$1:$B$4</definedName>
    <definedName name="_xlnm.Print_Area" localSheetId="0">封面!$A$1:$B$12</definedName>
    <definedName name="_xlnm.Print_Area" localSheetId="2">权重分配及评分!$A$1:$F$13</definedName>
    <definedName name="_xlnm.Print_Area" localSheetId="4">目录!$A$1:$C$19</definedName>
    <definedName name="_xlnm.Print_Area" localSheetId="5">'表1-1 资产配置状况'!$A$1:$U$139</definedName>
    <definedName name="_xlnm.Print_Area" localSheetId="6">'表1-2 资产信用状况'!$A$1:$O$91</definedName>
    <definedName name="_xlnm.Print_Area" localSheetId="7">'表1-3 负债产品信息'!$A$1:$N$47</definedName>
    <definedName name="_xlnm.Print_Area" localSheetId="8">'表2-1 期限结构匹配测试表_修正久期'!$A$1:$N$19</definedName>
    <definedName name="_xlnm.Print_Area" localSheetId="9">'表2-2 期限结构匹配测试表_关键久期'!$A$1:$Y$41</definedName>
    <definedName name="_xlnm.Print_Area" localSheetId="10">'表3-1 成本收益匹配状况表'!$A$1:$J$98</definedName>
    <definedName name="_xlnm.Print_Area" localSheetId="11">'表3-2 成本收益匹配压力测试表'!$A$1:$Q$139</definedName>
    <definedName name="_xlnm.Print_Area" localSheetId="14">'表4-3 现金流测试表_分红保险账户'!$A$1:$N$49</definedName>
    <definedName name="_xlnm.Print_Area" localSheetId="15">'表4-4 现金流测试表_万能保险账户'!$A$1:$N$49</definedName>
    <definedName name="_xlnm.Print_Area" localSheetId="16">'表4-5 现金流测试表_独立账户'!$A$1:$N$57</definedName>
    <definedName name="_xlnm.Print_Area" localSheetId="3">量化评估标准及评分!$A$1:$I$26</definedName>
    <definedName name="Print_Area_Reset" localSheetId="8">OFFSET('表2-1 期限结构匹配测试表_修正久期'!Full_Print,0,0,Last_Row)</definedName>
    <definedName name="Print_Area_Reset" localSheetId="9">OFFSET('表2-2 期限结构匹配测试表_关键久期'!Full_Print,0,0,Last_Row)</definedName>
  </definedNames>
  <calcPr calcId="152511"/>
</workbook>
</file>

<file path=xl/calcChain.xml><?xml version="1.0" encoding="utf-8"?>
<calcChain xmlns="http://schemas.openxmlformats.org/spreadsheetml/2006/main">
  <c r="C32" i="106" l="1"/>
  <c r="I46" i="108" l="1"/>
  <c r="I46" i="107"/>
  <c r="I46" i="106"/>
  <c r="I46" i="105"/>
  <c r="D32" i="108" l="1"/>
  <c r="E32" i="108"/>
  <c r="F32" i="108"/>
  <c r="G32" i="108"/>
  <c r="H32" i="108"/>
  <c r="I32" i="108"/>
  <c r="J32" i="108"/>
  <c r="K32" i="108"/>
  <c r="L32" i="108"/>
  <c r="M32" i="108"/>
  <c r="N32" i="108"/>
  <c r="C32" i="108"/>
  <c r="D32" i="107"/>
  <c r="E32" i="107"/>
  <c r="F32" i="107"/>
  <c r="G32" i="107"/>
  <c r="H32" i="107"/>
  <c r="I32" i="107"/>
  <c r="J32" i="107"/>
  <c r="K32" i="107"/>
  <c r="L32" i="107"/>
  <c r="M32" i="107"/>
  <c r="N32" i="107"/>
  <c r="C32" i="107"/>
  <c r="D32" i="106"/>
  <c r="E32" i="106"/>
  <c r="F32" i="106"/>
  <c r="G32" i="106"/>
  <c r="H32" i="106"/>
  <c r="I32" i="106"/>
  <c r="J32" i="106"/>
  <c r="K32" i="106"/>
  <c r="L32" i="106"/>
  <c r="M32" i="106"/>
  <c r="N32" i="106"/>
  <c r="D32" i="105"/>
  <c r="E32" i="105"/>
  <c r="F32" i="105"/>
  <c r="G32" i="105"/>
  <c r="H32" i="105"/>
  <c r="I32" i="105"/>
  <c r="J32" i="105"/>
  <c r="K32" i="105"/>
  <c r="L32" i="105"/>
  <c r="M32" i="105"/>
  <c r="N32" i="105"/>
  <c r="C32" i="105"/>
  <c r="D32" i="104"/>
  <c r="E32" i="104"/>
  <c r="F32" i="104"/>
  <c r="G32" i="104"/>
  <c r="H32" i="104"/>
  <c r="I32" i="104"/>
  <c r="J32" i="104"/>
  <c r="K32" i="104"/>
  <c r="L32" i="104"/>
  <c r="M32" i="104"/>
  <c r="N32" i="104"/>
  <c r="C32" i="104"/>
  <c r="I46" i="104" l="1"/>
  <c r="A3" i="116"/>
  <c r="I9" i="108"/>
  <c r="I20" i="108"/>
  <c r="I38" i="108"/>
  <c r="J9" i="108"/>
  <c r="J8" i="108" s="1"/>
  <c r="J20" i="108"/>
  <c r="J38" i="108"/>
  <c r="K9" i="108"/>
  <c r="K20" i="108"/>
  <c r="K38" i="108"/>
  <c r="L9" i="108"/>
  <c r="L8" i="108" s="1"/>
  <c r="L47" i="108" s="1"/>
  <c r="L20" i="108"/>
  <c r="L38" i="108"/>
  <c r="M9" i="108"/>
  <c r="M20" i="108"/>
  <c r="M38" i="108"/>
  <c r="N9" i="108"/>
  <c r="N8" i="108" s="1"/>
  <c r="N20" i="108"/>
  <c r="N38" i="108"/>
  <c r="C9" i="108"/>
  <c r="C20" i="108"/>
  <c r="C38" i="108"/>
  <c r="D9" i="108"/>
  <c r="D8" i="108" s="1"/>
  <c r="D47" i="108" s="1"/>
  <c r="D20" i="108"/>
  <c r="D38" i="108"/>
  <c r="E9" i="108"/>
  <c r="E20" i="108"/>
  <c r="E38" i="108"/>
  <c r="F9" i="108"/>
  <c r="F8" i="108" s="1"/>
  <c r="F20" i="108"/>
  <c r="F38" i="108"/>
  <c r="G9" i="108"/>
  <c r="G20" i="108"/>
  <c r="G38" i="108"/>
  <c r="H9" i="108"/>
  <c r="H8" i="108" s="1"/>
  <c r="H47" i="108" s="1"/>
  <c r="H20" i="108"/>
  <c r="H38" i="108"/>
  <c r="B9" i="108"/>
  <c r="B8" i="108" s="1"/>
  <c r="B32" i="108"/>
  <c r="B38" i="108"/>
  <c r="B2" i="27"/>
  <c r="D2" i="102" s="1"/>
  <c r="C2" i="103" s="1"/>
  <c r="C2" i="99" s="1"/>
  <c r="K2" i="100" s="1"/>
  <c r="B2" i="71" s="1"/>
  <c r="E2" i="70" s="1"/>
  <c r="D2" i="104" s="1"/>
  <c r="D2" i="105" s="1"/>
  <c r="D2" i="106" s="1"/>
  <c r="D2" i="107" s="1"/>
  <c r="D2" i="108" s="1"/>
  <c r="A2" i="27"/>
  <c r="A2" i="104" s="1"/>
  <c r="I9" i="107"/>
  <c r="I8" i="107" s="1"/>
  <c r="I20" i="107"/>
  <c r="I38" i="107"/>
  <c r="J9" i="107"/>
  <c r="J20" i="107"/>
  <c r="J38" i="107"/>
  <c r="K9" i="107"/>
  <c r="K8" i="107" s="1"/>
  <c r="K20" i="107"/>
  <c r="K38" i="107"/>
  <c r="L9" i="107"/>
  <c r="L20" i="107"/>
  <c r="L38" i="107"/>
  <c r="M9" i="107"/>
  <c r="M8" i="107" s="1"/>
  <c r="M20" i="107"/>
  <c r="M38" i="107"/>
  <c r="N9" i="107"/>
  <c r="N20" i="107"/>
  <c r="N38" i="107"/>
  <c r="C9" i="107"/>
  <c r="C8" i="107" s="1"/>
  <c r="C20" i="107"/>
  <c r="C38" i="107"/>
  <c r="D9" i="107"/>
  <c r="D20" i="107"/>
  <c r="D38" i="107"/>
  <c r="E9" i="107"/>
  <c r="E8" i="107" s="1"/>
  <c r="E20" i="107"/>
  <c r="E38" i="107"/>
  <c r="F9" i="107"/>
  <c r="F20" i="107"/>
  <c r="F38" i="107"/>
  <c r="G9" i="107"/>
  <c r="G8" i="107" s="1"/>
  <c r="G20" i="107"/>
  <c r="G38" i="107"/>
  <c r="H9" i="107"/>
  <c r="H20" i="107"/>
  <c r="H38" i="107"/>
  <c r="B9" i="107"/>
  <c r="B8" i="107" s="1"/>
  <c r="B47" i="107" s="1"/>
  <c r="B32" i="107"/>
  <c r="B38" i="107"/>
  <c r="I9" i="106"/>
  <c r="I20" i="106"/>
  <c r="I38" i="106"/>
  <c r="J9" i="106"/>
  <c r="J20" i="106"/>
  <c r="J38" i="106"/>
  <c r="K9" i="106"/>
  <c r="K8" i="106" s="1"/>
  <c r="K20" i="106"/>
  <c r="K38" i="106"/>
  <c r="L9" i="106"/>
  <c r="L20" i="106"/>
  <c r="L38" i="106"/>
  <c r="M9" i="106"/>
  <c r="M20" i="106"/>
  <c r="M38" i="106"/>
  <c r="N9" i="106"/>
  <c r="N20" i="106"/>
  <c r="N38" i="106"/>
  <c r="C9" i="106"/>
  <c r="C8" i="106" s="1"/>
  <c r="C20" i="106"/>
  <c r="C38" i="106"/>
  <c r="D9" i="106"/>
  <c r="D20" i="106"/>
  <c r="D38" i="106"/>
  <c r="E9" i="106"/>
  <c r="E20" i="106"/>
  <c r="E38" i="106"/>
  <c r="F9" i="106"/>
  <c r="F20" i="106"/>
  <c r="F38" i="106"/>
  <c r="G9" i="106"/>
  <c r="G8" i="106" s="1"/>
  <c r="G20" i="106"/>
  <c r="G38" i="106"/>
  <c r="H9" i="106"/>
  <c r="H20" i="106"/>
  <c r="H38" i="106"/>
  <c r="B9" i="106"/>
  <c r="B8" i="106" s="1"/>
  <c r="B47" i="106" s="1"/>
  <c r="B32" i="106"/>
  <c r="B38" i="106"/>
  <c r="A2" i="106"/>
  <c r="I9" i="105"/>
  <c r="I20" i="105"/>
  <c r="I38" i="105"/>
  <c r="J9" i="105"/>
  <c r="J20" i="105"/>
  <c r="J38" i="105"/>
  <c r="K9" i="105"/>
  <c r="K20" i="105"/>
  <c r="K8" i="105" s="1"/>
  <c r="K38" i="105"/>
  <c r="L9" i="105"/>
  <c r="L20" i="105"/>
  <c r="L38" i="105"/>
  <c r="M9" i="105"/>
  <c r="M20" i="105"/>
  <c r="M38" i="105"/>
  <c r="N9" i="105"/>
  <c r="N20" i="105"/>
  <c r="N38" i="105"/>
  <c r="C9" i="105"/>
  <c r="C20" i="105"/>
  <c r="C8" i="105" s="1"/>
  <c r="C38" i="105"/>
  <c r="D9" i="105"/>
  <c r="D20" i="105"/>
  <c r="D38" i="105"/>
  <c r="E9" i="105"/>
  <c r="E20" i="105"/>
  <c r="E38" i="105"/>
  <c r="F9" i="105"/>
  <c r="F20" i="105"/>
  <c r="F38" i="105"/>
  <c r="G9" i="105"/>
  <c r="G20" i="105"/>
  <c r="G8" i="105" s="1"/>
  <c r="G38" i="105"/>
  <c r="H9" i="105"/>
  <c r="H20" i="105"/>
  <c r="H38" i="105"/>
  <c r="B9" i="105"/>
  <c r="B8" i="105" s="1"/>
  <c r="B32" i="105"/>
  <c r="B38" i="105"/>
  <c r="A2" i="105"/>
  <c r="I9" i="104"/>
  <c r="I20" i="104"/>
  <c r="I38" i="104"/>
  <c r="J9" i="104"/>
  <c r="J20" i="104"/>
  <c r="J38" i="104"/>
  <c r="K9" i="104"/>
  <c r="K20" i="104"/>
  <c r="K38" i="104"/>
  <c r="L9" i="104"/>
  <c r="L20" i="104"/>
  <c r="L38" i="104"/>
  <c r="M9" i="104"/>
  <c r="M20" i="104"/>
  <c r="M38" i="104"/>
  <c r="N9" i="104"/>
  <c r="N20" i="104"/>
  <c r="N38" i="104"/>
  <c r="C9" i="104"/>
  <c r="C20" i="104"/>
  <c r="C38" i="104"/>
  <c r="D9" i="104"/>
  <c r="D20" i="104"/>
  <c r="D38" i="104"/>
  <c r="E9" i="104"/>
  <c r="E20" i="104"/>
  <c r="E38" i="104"/>
  <c r="F9" i="104"/>
  <c r="F20" i="104"/>
  <c r="F38" i="104"/>
  <c r="G9" i="104"/>
  <c r="G20" i="104"/>
  <c r="G38" i="104"/>
  <c r="H9" i="104"/>
  <c r="H20" i="104"/>
  <c r="H38" i="104"/>
  <c r="B9" i="104"/>
  <c r="B8" i="104"/>
  <c r="B32" i="104"/>
  <c r="B38" i="104"/>
  <c r="E135" i="70"/>
  <c r="J129" i="70"/>
  <c r="F129" i="70"/>
  <c r="B129" i="70"/>
  <c r="J128" i="70"/>
  <c r="F128" i="70"/>
  <c r="B128" i="70"/>
  <c r="M127" i="70"/>
  <c r="J127" i="70"/>
  <c r="I127" i="70"/>
  <c r="F127" i="70"/>
  <c r="E127" i="70"/>
  <c r="B127" i="70"/>
  <c r="M124" i="70"/>
  <c r="I124" i="70"/>
  <c r="E124" i="70"/>
  <c r="M121" i="70"/>
  <c r="I121" i="70"/>
  <c r="E121" i="70"/>
  <c r="M118" i="70"/>
  <c r="I118" i="70"/>
  <c r="E118" i="70"/>
  <c r="M112" i="70"/>
  <c r="I112" i="70"/>
  <c r="E112" i="70"/>
  <c r="J106" i="70"/>
  <c r="F106" i="70"/>
  <c r="B106" i="70"/>
  <c r="J105" i="70"/>
  <c r="F105" i="70"/>
  <c r="B105" i="70"/>
  <c r="M104" i="70"/>
  <c r="J104" i="70"/>
  <c r="I104" i="70"/>
  <c r="F104" i="70"/>
  <c r="E104" i="70"/>
  <c r="B104" i="70"/>
  <c r="M101" i="70"/>
  <c r="I101" i="70"/>
  <c r="E101" i="70"/>
  <c r="M98" i="70"/>
  <c r="I98" i="70"/>
  <c r="E98" i="70"/>
  <c r="M95" i="70"/>
  <c r="I95" i="70"/>
  <c r="E95" i="70"/>
  <c r="M89" i="70"/>
  <c r="I89" i="70"/>
  <c r="E89" i="70"/>
  <c r="E83" i="70"/>
  <c r="C26" i="71"/>
  <c r="C30" i="71" s="1"/>
  <c r="C32" i="71" s="1"/>
  <c r="C46" i="71" s="1"/>
  <c r="C17" i="27"/>
  <c r="B76" i="70" s="1"/>
  <c r="C25" i="27"/>
  <c r="C21" i="27" s="1"/>
  <c r="C20" i="27" s="1"/>
  <c r="C76" i="70" s="1"/>
  <c r="C42" i="27"/>
  <c r="C41" i="27" s="1"/>
  <c r="C58" i="27"/>
  <c r="D76" i="70"/>
  <c r="C70" i="27"/>
  <c r="E76" i="70"/>
  <c r="F76" i="70"/>
  <c r="G76" i="70"/>
  <c r="H76" i="70"/>
  <c r="Q76" i="70"/>
  <c r="C83" i="70"/>
  <c r="G83" i="70"/>
  <c r="H26" i="71"/>
  <c r="H30" i="71" s="1"/>
  <c r="T17" i="27"/>
  <c r="B75" i="70"/>
  <c r="T25" i="27"/>
  <c r="T21" i="27"/>
  <c r="T20" i="27" s="1"/>
  <c r="C75" i="70" s="1"/>
  <c r="T42" i="27"/>
  <c r="T41" i="27" s="1"/>
  <c r="D75" i="70" s="1"/>
  <c r="T58" i="27"/>
  <c r="T70" i="27"/>
  <c r="E75" i="70"/>
  <c r="F75" i="70"/>
  <c r="G75" i="70"/>
  <c r="H75" i="70"/>
  <c r="Q75" i="70"/>
  <c r="C82" i="70"/>
  <c r="E82" i="70"/>
  <c r="G26" i="71"/>
  <c r="G30" i="71" s="1"/>
  <c r="G10" i="71" s="1"/>
  <c r="G47" i="71" s="1"/>
  <c r="Q17" i="27"/>
  <c r="B74" i="70"/>
  <c r="Q25" i="27"/>
  <c r="Q21" i="27"/>
  <c r="Q20" i="27" s="1"/>
  <c r="C74" i="70" s="1"/>
  <c r="Q42" i="27"/>
  <c r="Q58" i="27"/>
  <c r="Q70" i="27"/>
  <c r="E74" i="70"/>
  <c r="F74" i="70"/>
  <c r="G74" i="70"/>
  <c r="H74" i="70"/>
  <c r="Q74" i="70"/>
  <c r="C81" i="70"/>
  <c r="E81" i="70"/>
  <c r="F26" i="71"/>
  <c r="F30" i="71" s="1"/>
  <c r="N17" i="27"/>
  <c r="B73" i="70" s="1"/>
  <c r="N25" i="27"/>
  <c r="N21" i="27" s="1"/>
  <c r="N20" i="27" s="1"/>
  <c r="C73" i="70" s="1"/>
  <c r="N42" i="27"/>
  <c r="N41" i="27" s="1"/>
  <c r="N58" i="27"/>
  <c r="D73" i="70"/>
  <c r="N70" i="27"/>
  <c r="E73" i="70"/>
  <c r="F73" i="70"/>
  <c r="G73" i="70"/>
  <c r="H73" i="70"/>
  <c r="Q73" i="70"/>
  <c r="C80" i="70"/>
  <c r="E80" i="70"/>
  <c r="E26" i="71"/>
  <c r="E11" i="71" s="1"/>
  <c r="K17" i="27"/>
  <c r="B72" i="70"/>
  <c r="K25" i="27"/>
  <c r="K21" i="27" s="1"/>
  <c r="K20" i="27" s="1"/>
  <c r="C72" i="70"/>
  <c r="K42" i="27"/>
  <c r="K58" i="27"/>
  <c r="K70" i="27"/>
  <c r="E72" i="70" s="1"/>
  <c r="F72" i="70"/>
  <c r="G72" i="70"/>
  <c r="H72" i="70"/>
  <c r="Q72" i="70"/>
  <c r="C79" i="70"/>
  <c r="D26" i="71"/>
  <c r="D30" i="71" s="1"/>
  <c r="H17" i="27"/>
  <c r="B71" i="70"/>
  <c r="H25" i="27"/>
  <c r="H21" i="27" s="1"/>
  <c r="H20" i="27" s="1"/>
  <c r="C71" i="70" s="1"/>
  <c r="H42" i="27"/>
  <c r="H58" i="27"/>
  <c r="H41" i="27" s="1"/>
  <c r="D71" i="70" s="1"/>
  <c r="H70" i="27"/>
  <c r="E71" i="70"/>
  <c r="F71" i="70"/>
  <c r="G71" i="70"/>
  <c r="H71" i="70"/>
  <c r="Q71" i="70"/>
  <c r="C78" i="70"/>
  <c r="E78" i="70"/>
  <c r="L65" i="70"/>
  <c r="G65" i="70"/>
  <c r="B65" i="70"/>
  <c r="L64" i="70"/>
  <c r="G64" i="70"/>
  <c r="B64" i="70"/>
  <c r="P63" i="70"/>
  <c r="L63" i="70"/>
  <c r="K63" i="70"/>
  <c r="G63" i="70"/>
  <c r="F63" i="70"/>
  <c r="B63" i="70"/>
  <c r="P60" i="70"/>
  <c r="K60" i="70"/>
  <c r="F60" i="70"/>
  <c r="P57" i="70"/>
  <c r="K57" i="70"/>
  <c r="F57" i="70"/>
  <c r="P54" i="70"/>
  <c r="K54" i="70"/>
  <c r="F54" i="70"/>
  <c r="P48" i="70"/>
  <c r="K48" i="70"/>
  <c r="F48" i="70"/>
  <c r="M40" i="70"/>
  <c r="L40" i="70"/>
  <c r="K40" i="70"/>
  <c r="J40" i="70"/>
  <c r="I40" i="70"/>
  <c r="H40" i="70"/>
  <c r="G40" i="70"/>
  <c r="F40" i="70"/>
  <c r="E40" i="70"/>
  <c r="D40" i="70"/>
  <c r="C40" i="70"/>
  <c r="B40" i="70"/>
  <c r="D19" i="70"/>
  <c r="A2" i="70"/>
  <c r="J98" i="71"/>
  <c r="I98" i="71"/>
  <c r="B10" i="103"/>
  <c r="C10" i="103"/>
  <c r="D10" i="103"/>
  <c r="E10" i="103"/>
  <c r="F10" i="103"/>
  <c r="G10" i="103"/>
  <c r="H10" i="103"/>
  <c r="J97" i="71"/>
  <c r="I97" i="71"/>
  <c r="J96" i="71"/>
  <c r="I96" i="71"/>
  <c r="J95" i="71"/>
  <c r="I95" i="71"/>
  <c r="J94" i="71"/>
  <c r="I94" i="71"/>
  <c r="J93" i="71"/>
  <c r="I93" i="71"/>
  <c r="J92" i="71"/>
  <c r="I92" i="71"/>
  <c r="J91" i="71"/>
  <c r="I91" i="71"/>
  <c r="J90" i="71"/>
  <c r="I90" i="71"/>
  <c r="J89" i="71"/>
  <c r="I89" i="71"/>
  <c r="J88" i="71"/>
  <c r="I88" i="71"/>
  <c r="J87" i="71"/>
  <c r="I87" i="71"/>
  <c r="J86" i="71"/>
  <c r="I86" i="71"/>
  <c r="J85" i="71"/>
  <c r="I85" i="71"/>
  <c r="J84" i="71"/>
  <c r="I84" i="71"/>
  <c r="J83" i="71"/>
  <c r="I83" i="71"/>
  <c r="J82" i="71"/>
  <c r="I82" i="71"/>
  <c r="J81" i="71"/>
  <c r="I81" i="71"/>
  <c r="J80" i="71"/>
  <c r="I80" i="71"/>
  <c r="J79" i="71"/>
  <c r="I79" i="71"/>
  <c r="J78" i="71"/>
  <c r="I78" i="71"/>
  <c r="J77" i="71"/>
  <c r="I77" i="71"/>
  <c r="J76" i="71"/>
  <c r="I76" i="71"/>
  <c r="J75" i="71"/>
  <c r="I75" i="71"/>
  <c r="J74" i="71"/>
  <c r="I74" i="71"/>
  <c r="J73" i="71"/>
  <c r="I73" i="71"/>
  <c r="J72" i="71"/>
  <c r="I72" i="71"/>
  <c r="J71" i="71"/>
  <c r="I71" i="71"/>
  <c r="J70" i="71"/>
  <c r="I70" i="71"/>
  <c r="J69" i="71"/>
  <c r="I69" i="71"/>
  <c r="J68" i="71"/>
  <c r="I68" i="71"/>
  <c r="J67" i="71"/>
  <c r="I67" i="71"/>
  <c r="J66" i="71"/>
  <c r="I66" i="71"/>
  <c r="J65" i="71"/>
  <c r="I65" i="71"/>
  <c r="J64" i="71"/>
  <c r="I64" i="71"/>
  <c r="J63" i="71"/>
  <c r="I63" i="71"/>
  <c r="J62" i="71"/>
  <c r="I62" i="71"/>
  <c r="J61" i="71"/>
  <c r="I61" i="71"/>
  <c r="J60" i="71"/>
  <c r="I60" i="71"/>
  <c r="J59" i="71"/>
  <c r="I59" i="71"/>
  <c r="J58" i="71"/>
  <c r="I58" i="71"/>
  <c r="H44" i="71"/>
  <c r="G44" i="71"/>
  <c r="F44" i="71"/>
  <c r="D44" i="71"/>
  <c r="C44" i="71"/>
  <c r="H11" i="71"/>
  <c r="G11" i="71"/>
  <c r="F11" i="71"/>
  <c r="H9" i="71"/>
  <c r="G9" i="71"/>
  <c r="F9" i="71"/>
  <c r="E9" i="71"/>
  <c r="D9" i="71"/>
  <c r="C9" i="71"/>
  <c r="A2" i="71"/>
  <c r="C11" i="100"/>
  <c r="C16" i="100"/>
  <c r="C21" i="100"/>
  <c r="D11" i="100"/>
  <c r="W11" i="100" s="1"/>
  <c r="D16" i="100"/>
  <c r="D21" i="100"/>
  <c r="E11" i="100"/>
  <c r="E16" i="100"/>
  <c r="W16" i="100" s="1"/>
  <c r="E21" i="100"/>
  <c r="F11" i="100"/>
  <c r="F16" i="100"/>
  <c r="F21" i="100"/>
  <c r="W21" i="100" s="1"/>
  <c r="G11" i="100"/>
  <c r="G26" i="100" s="1"/>
  <c r="G16" i="100"/>
  <c r="G21" i="100"/>
  <c r="H11" i="100"/>
  <c r="H26" i="100" s="1"/>
  <c r="H16" i="100"/>
  <c r="H21" i="100"/>
  <c r="I11" i="100"/>
  <c r="I16" i="100"/>
  <c r="I21" i="100"/>
  <c r="J11" i="100"/>
  <c r="J16" i="100"/>
  <c r="J21" i="100"/>
  <c r="K11" i="100"/>
  <c r="K26" i="100" s="1"/>
  <c r="K16" i="100"/>
  <c r="K21" i="100"/>
  <c r="L11" i="100"/>
  <c r="L26" i="100" s="1"/>
  <c r="L16" i="100"/>
  <c r="L21" i="100"/>
  <c r="M11" i="100"/>
  <c r="M16" i="100"/>
  <c r="M21" i="100"/>
  <c r="N11" i="100"/>
  <c r="N16" i="100"/>
  <c r="N21" i="100"/>
  <c r="O11" i="100"/>
  <c r="O16" i="100"/>
  <c r="O21" i="100"/>
  <c r="P11" i="100"/>
  <c r="P26" i="100" s="1"/>
  <c r="P16" i="100"/>
  <c r="P21" i="100"/>
  <c r="Q11" i="100"/>
  <c r="Q26" i="100" s="1"/>
  <c r="Q16" i="100"/>
  <c r="Q21" i="100"/>
  <c r="R11" i="100"/>
  <c r="R16" i="100"/>
  <c r="R21" i="100"/>
  <c r="S11" i="100"/>
  <c r="S16" i="100"/>
  <c r="S21" i="100"/>
  <c r="T11" i="100"/>
  <c r="T16" i="100"/>
  <c r="T21" i="100"/>
  <c r="U11" i="100"/>
  <c r="U16" i="100"/>
  <c r="U21" i="100"/>
  <c r="V11" i="100"/>
  <c r="V16" i="100"/>
  <c r="V21" i="100"/>
  <c r="W40" i="100"/>
  <c r="W39" i="100"/>
  <c r="W38" i="100"/>
  <c r="W37" i="100"/>
  <c r="W36" i="100"/>
  <c r="W35" i="100"/>
  <c r="G11" i="99"/>
  <c r="B19" i="99" s="1"/>
  <c r="X11" i="100"/>
  <c r="H11" i="99"/>
  <c r="X16" i="100"/>
  <c r="I11" i="99"/>
  <c r="E11" i="99" s="1"/>
  <c r="W10" i="100"/>
  <c r="X10" i="100"/>
  <c r="X25" i="100" s="1"/>
  <c r="W15" i="100"/>
  <c r="Y15" i="100" s="1"/>
  <c r="X15" i="100"/>
  <c r="X20" i="100"/>
  <c r="W20" i="100"/>
  <c r="Y20" i="100" s="1"/>
  <c r="V25" i="100"/>
  <c r="U25" i="100"/>
  <c r="T25" i="100"/>
  <c r="S25" i="100"/>
  <c r="R25" i="100"/>
  <c r="Q25" i="100"/>
  <c r="P25" i="100"/>
  <c r="O25" i="100"/>
  <c r="N25" i="100"/>
  <c r="M25" i="100"/>
  <c r="L25" i="100"/>
  <c r="K25" i="100"/>
  <c r="J25" i="100"/>
  <c r="I25" i="100"/>
  <c r="H25" i="100"/>
  <c r="G25" i="100"/>
  <c r="F25" i="100"/>
  <c r="E25" i="100"/>
  <c r="D25" i="100"/>
  <c r="C25" i="100"/>
  <c r="W9" i="100"/>
  <c r="X9" i="100"/>
  <c r="Y9" i="100"/>
  <c r="W14" i="100"/>
  <c r="X14" i="100"/>
  <c r="Y14" i="100"/>
  <c r="X19" i="100"/>
  <c r="W19" i="100"/>
  <c r="V24" i="100"/>
  <c r="U24" i="100"/>
  <c r="T24" i="100"/>
  <c r="S24" i="100"/>
  <c r="R24" i="100"/>
  <c r="Q24" i="100"/>
  <c r="P24" i="100"/>
  <c r="O24" i="100"/>
  <c r="N24" i="100"/>
  <c r="M24" i="100"/>
  <c r="L24" i="100"/>
  <c r="K24" i="100"/>
  <c r="J24" i="100"/>
  <c r="I24" i="100"/>
  <c r="H24" i="100"/>
  <c r="G24" i="100"/>
  <c r="F24" i="100"/>
  <c r="E24" i="100"/>
  <c r="D24" i="100"/>
  <c r="C24" i="100"/>
  <c r="W8" i="100"/>
  <c r="X8" i="100"/>
  <c r="X18" i="100"/>
  <c r="W18" i="100"/>
  <c r="Y18" i="100" s="1"/>
  <c r="V23" i="100"/>
  <c r="U23" i="100"/>
  <c r="T23" i="100"/>
  <c r="S23" i="100"/>
  <c r="R23" i="100"/>
  <c r="Q23" i="100"/>
  <c r="P23" i="100"/>
  <c r="O23" i="100"/>
  <c r="N23" i="100"/>
  <c r="M23" i="100"/>
  <c r="L23" i="100"/>
  <c r="K23" i="100"/>
  <c r="J23" i="100"/>
  <c r="I23" i="100"/>
  <c r="H23" i="100"/>
  <c r="G23" i="100"/>
  <c r="F23" i="100"/>
  <c r="E23" i="100"/>
  <c r="D23" i="100"/>
  <c r="C23" i="100"/>
  <c r="W6" i="100"/>
  <c r="W22" i="100" s="1"/>
  <c r="X6" i="100"/>
  <c r="W12" i="100"/>
  <c r="X12" i="100"/>
  <c r="Y12" i="100"/>
  <c r="X17" i="100"/>
  <c r="W17" i="100"/>
  <c r="V22" i="100"/>
  <c r="U22" i="100"/>
  <c r="T22" i="100"/>
  <c r="S22" i="100"/>
  <c r="R22" i="100"/>
  <c r="Q22" i="100"/>
  <c r="P22" i="100"/>
  <c r="O22" i="100"/>
  <c r="N22" i="100"/>
  <c r="M22" i="100"/>
  <c r="L22" i="100"/>
  <c r="K22" i="100"/>
  <c r="J22" i="100"/>
  <c r="I22" i="100"/>
  <c r="H22" i="100"/>
  <c r="G22" i="100"/>
  <c r="F22" i="100"/>
  <c r="E22" i="100"/>
  <c r="D22" i="100"/>
  <c r="C22" i="100"/>
  <c r="W7" i="100"/>
  <c r="X7" i="100"/>
  <c r="A2" i="100"/>
  <c r="C19" i="99"/>
  <c r="G18" i="99"/>
  <c r="D18" i="99"/>
  <c r="F18" i="99" s="1"/>
  <c r="G17" i="99"/>
  <c r="D17" i="99"/>
  <c r="F17" i="99" s="1"/>
  <c r="G16" i="99"/>
  <c r="D16" i="99"/>
  <c r="F16" i="99"/>
  <c r="G14" i="99"/>
  <c r="D14" i="99"/>
  <c r="F14" i="99" s="1"/>
  <c r="C11" i="99"/>
  <c r="L11" i="99"/>
  <c r="M11" i="99"/>
  <c r="L10" i="99"/>
  <c r="M10" i="99"/>
  <c r="N10" i="99" s="1"/>
  <c r="J10" i="99"/>
  <c r="D10" i="99"/>
  <c r="F10" i="99" s="1"/>
  <c r="L9" i="99"/>
  <c r="M9" i="99"/>
  <c r="J9" i="99"/>
  <c r="D9" i="99"/>
  <c r="F9" i="99" s="1"/>
  <c r="L8" i="99"/>
  <c r="M8" i="99"/>
  <c r="N8" i="99" s="1"/>
  <c r="J8" i="99"/>
  <c r="D8" i="99"/>
  <c r="F8" i="99" s="1"/>
  <c r="M7" i="99"/>
  <c r="L7" i="99"/>
  <c r="L6" i="99"/>
  <c r="N6" i="99" s="1"/>
  <c r="M6" i="99"/>
  <c r="J6" i="99"/>
  <c r="D6" i="99"/>
  <c r="F6" i="99" s="1"/>
  <c r="A2" i="99"/>
  <c r="D43" i="103"/>
  <c r="C43" i="103"/>
  <c r="B43" i="103"/>
  <c r="C27" i="103"/>
  <c r="D27" i="103" s="1"/>
  <c r="H25" i="103"/>
  <c r="H27" i="103" s="1"/>
  <c r="F25" i="103"/>
  <c r="I26" i="103"/>
  <c r="D26" i="103"/>
  <c r="D25" i="103"/>
  <c r="I24" i="103"/>
  <c r="G24" i="103"/>
  <c r="D24" i="103"/>
  <c r="I23" i="103"/>
  <c r="D23" i="103"/>
  <c r="I22" i="103"/>
  <c r="D22" i="103"/>
  <c r="E16" i="103"/>
  <c r="N10" i="103"/>
  <c r="M10" i="103"/>
  <c r="L10" i="103"/>
  <c r="K10" i="103"/>
  <c r="I9" i="103"/>
  <c r="I8" i="103"/>
  <c r="I7" i="103"/>
  <c r="I6" i="103"/>
  <c r="A2" i="103"/>
  <c r="F89" i="102"/>
  <c r="D89" i="102"/>
  <c r="F88" i="102"/>
  <c r="D88" i="102"/>
  <c r="F87" i="102"/>
  <c r="D87" i="102"/>
  <c r="O76" i="102"/>
  <c r="O77" i="102"/>
  <c r="O78" i="102"/>
  <c r="O79" i="102"/>
  <c r="O80" i="102"/>
  <c r="N81" i="102"/>
  <c r="M81" i="102"/>
  <c r="K76" i="102"/>
  <c r="K77" i="102"/>
  <c r="K78" i="102"/>
  <c r="K79" i="102"/>
  <c r="K81" i="102" s="1"/>
  <c r="K80" i="102"/>
  <c r="I81" i="102"/>
  <c r="H81" i="102"/>
  <c r="F80" i="102"/>
  <c r="F79" i="102"/>
  <c r="F78" i="102"/>
  <c r="F77" i="102"/>
  <c r="F76" i="102"/>
  <c r="C61" i="102"/>
  <c r="C70" i="102" s="1"/>
  <c r="C65" i="102"/>
  <c r="D61" i="102"/>
  <c r="D65" i="102"/>
  <c r="E61" i="102"/>
  <c r="E70" i="102" s="1"/>
  <c r="E65" i="102"/>
  <c r="F61" i="102"/>
  <c r="F65" i="102"/>
  <c r="G61" i="102"/>
  <c r="G65" i="102"/>
  <c r="G70" i="102"/>
  <c r="H69" i="102"/>
  <c r="L69" i="102" s="1"/>
  <c r="I69" i="102"/>
  <c r="H68" i="102"/>
  <c r="L68" i="102" s="1"/>
  <c r="K68" i="102"/>
  <c r="J68" i="102"/>
  <c r="I68" i="102"/>
  <c r="H67" i="102"/>
  <c r="M67" i="102" s="1"/>
  <c r="J67" i="102"/>
  <c r="H66" i="102"/>
  <c r="L66" i="102" s="1"/>
  <c r="H64" i="102"/>
  <c r="L64" i="102" s="1"/>
  <c r="M64" i="102"/>
  <c r="K64" i="102"/>
  <c r="J64" i="102"/>
  <c r="I64" i="102"/>
  <c r="H63" i="102"/>
  <c r="M63" i="102" s="1"/>
  <c r="J63" i="102"/>
  <c r="H62" i="102"/>
  <c r="L62" i="102" s="1"/>
  <c r="I62" i="102"/>
  <c r="C55" i="102"/>
  <c r="D55" i="102"/>
  <c r="E55" i="102"/>
  <c r="F55" i="102"/>
  <c r="G55" i="102"/>
  <c r="H55" i="102"/>
  <c r="I55" i="102"/>
  <c r="J55" i="102"/>
  <c r="K54" i="102"/>
  <c r="K53" i="102"/>
  <c r="K52" i="102"/>
  <c r="K51" i="102"/>
  <c r="K50" i="102"/>
  <c r="K49" i="102"/>
  <c r="K48" i="102"/>
  <c r="C47" i="102"/>
  <c r="D47" i="102"/>
  <c r="E47" i="102"/>
  <c r="F47" i="102"/>
  <c r="G47" i="102"/>
  <c r="H47" i="102"/>
  <c r="I47" i="102"/>
  <c r="J47" i="102"/>
  <c r="K46" i="102"/>
  <c r="K45" i="102"/>
  <c r="K44" i="102"/>
  <c r="K43" i="102"/>
  <c r="K42" i="102"/>
  <c r="K41" i="102"/>
  <c r="K40" i="102"/>
  <c r="E34" i="102"/>
  <c r="F34" i="102"/>
  <c r="C34" i="102"/>
  <c r="D34" i="102" s="1"/>
  <c r="F33" i="102"/>
  <c r="F32" i="102"/>
  <c r="F31" i="102"/>
  <c r="F30" i="102"/>
  <c r="F29" i="102"/>
  <c r="J14" i="102"/>
  <c r="I23" i="102" s="1"/>
  <c r="F23" i="102"/>
  <c r="C13" i="102"/>
  <c r="D13" i="102"/>
  <c r="E13" i="102"/>
  <c r="F13" i="102"/>
  <c r="G13" i="102"/>
  <c r="H13" i="102"/>
  <c r="I13" i="102"/>
  <c r="J12" i="102"/>
  <c r="I21" i="102" s="1"/>
  <c r="D21" i="102"/>
  <c r="J11" i="102"/>
  <c r="I20" i="102" s="1"/>
  <c r="F20" i="102"/>
  <c r="D20" i="102"/>
  <c r="J10" i="102"/>
  <c r="I19" i="102" s="1"/>
  <c r="D19" i="102"/>
  <c r="J9" i="102"/>
  <c r="I18" i="102" s="1"/>
  <c r="J8" i="102"/>
  <c r="I17" i="102" s="1"/>
  <c r="H17" i="102"/>
  <c r="J7" i="102"/>
  <c r="I16" i="102" s="1"/>
  <c r="J6" i="102"/>
  <c r="I15" i="102" s="1"/>
  <c r="A2" i="102"/>
  <c r="C136" i="27"/>
  <c r="B137" i="27" s="1"/>
  <c r="D129" i="27"/>
  <c r="J111" i="27"/>
  <c r="B110" i="27"/>
  <c r="B102" i="27" s="1"/>
  <c r="C110" i="27"/>
  <c r="C102" i="27" s="1"/>
  <c r="D110" i="27"/>
  <c r="E110" i="27"/>
  <c r="E102" i="27" s="1"/>
  <c r="F110" i="27"/>
  <c r="G110" i="27"/>
  <c r="G102" i="27" s="1"/>
  <c r="H110" i="27"/>
  <c r="H102" i="27" s="1"/>
  <c r="I110" i="27"/>
  <c r="I102" i="27" s="1"/>
  <c r="J109" i="27"/>
  <c r="J108" i="27"/>
  <c r="J107" i="27"/>
  <c r="J106" i="27"/>
  <c r="J105" i="27"/>
  <c r="J104" i="27"/>
  <c r="J103" i="27"/>
  <c r="F102" i="27"/>
  <c r="D102" i="27"/>
  <c r="B17" i="27"/>
  <c r="B89" i="27" s="1"/>
  <c r="E95" i="27"/>
  <c r="D95" i="27"/>
  <c r="B95" i="27"/>
  <c r="C95" i="27" s="1"/>
  <c r="S58" i="27"/>
  <c r="H94" i="27" s="1"/>
  <c r="P58" i="27"/>
  <c r="G94" i="27" s="1"/>
  <c r="M58" i="27"/>
  <c r="F94" i="27" s="1"/>
  <c r="J58" i="27"/>
  <c r="E94" i="27" s="1"/>
  <c r="G58" i="27"/>
  <c r="D94" i="27" s="1"/>
  <c r="B58" i="27"/>
  <c r="B94" i="27"/>
  <c r="C94" i="27" s="1"/>
  <c r="H93" i="27"/>
  <c r="G93" i="27"/>
  <c r="F93" i="27"/>
  <c r="E93" i="27"/>
  <c r="D93" i="27"/>
  <c r="B93" i="27"/>
  <c r="S70" i="27"/>
  <c r="H92" i="27" s="1"/>
  <c r="P70" i="27"/>
  <c r="G92" i="27" s="1"/>
  <c r="M70" i="27"/>
  <c r="J70" i="27"/>
  <c r="E92" i="27" s="1"/>
  <c r="G70" i="27"/>
  <c r="D92" i="27" s="1"/>
  <c r="B70" i="27"/>
  <c r="B92" i="27" s="1"/>
  <c r="C92" i="27" s="1"/>
  <c r="S42" i="27"/>
  <c r="S41" i="27" s="1"/>
  <c r="P42" i="27"/>
  <c r="P41" i="27" s="1"/>
  <c r="M42" i="27"/>
  <c r="J42" i="27"/>
  <c r="J41" i="27"/>
  <c r="E91" i="27"/>
  <c r="G42" i="27"/>
  <c r="G41" i="27" s="1"/>
  <c r="B42" i="27"/>
  <c r="H90" i="27"/>
  <c r="G90" i="27"/>
  <c r="F90" i="27"/>
  <c r="E90" i="27"/>
  <c r="D90" i="27"/>
  <c r="B90" i="27"/>
  <c r="C90" i="27" s="1"/>
  <c r="S17" i="27"/>
  <c r="P17" i="27"/>
  <c r="G89" i="27" s="1"/>
  <c r="M17" i="27"/>
  <c r="F89" i="27" s="1"/>
  <c r="J17" i="27"/>
  <c r="E89" i="27" s="1"/>
  <c r="G17" i="27"/>
  <c r="D89" i="27" s="1"/>
  <c r="S25" i="27"/>
  <c r="S21" i="27" s="1"/>
  <c r="S20" i="27" s="1"/>
  <c r="P25" i="27"/>
  <c r="P21" i="27" s="1"/>
  <c r="M25" i="27"/>
  <c r="M21" i="27" s="1"/>
  <c r="J25" i="27"/>
  <c r="J21" i="27" s="1"/>
  <c r="J20" i="27" s="1"/>
  <c r="G25" i="27"/>
  <c r="G21" i="27" s="1"/>
  <c r="G20" i="27" s="1"/>
  <c r="B25" i="27"/>
  <c r="B21" i="27" s="1"/>
  <c r="E7" i="114"/>
  <c r="E8" i="114"/>
  <c r="E9" i="114"/>
  <c r="E10" i="114"/>
  <c r="E11" i="114"/>
  <c r="E3" i="114"/>
  <c r="E4" i="114"/>
  <c r="E5" i="114"/>
  <c r="E6" i="114"/>
  <c r="C13" i="114"/>
  <c r="D6" i="114"/>
  <c r="D5" i="114"/>
  <c r="P39" i="100" l="1"/>
  <c r="P36" i="100"/>
  <c r="P35" i="100"/>
  <c r="X22" i="100"/>
  <c r="I73" i="70"/>
  <c r="D80" i="70" s="1"/>
  <c r="T26" i="100"/>
  <c r="N26" i="100"/>
  <c r="M26" i="100"/>
  <c r="K41" i="27"/>
  <c r="D72" i="70" s="1"/>
  <c r="G8" i="104"/>
  <c r="G47" i="104" s="1"/>
  <c r="C8" i="104"/>
  <c r="C47" i="104" s="1"/>
  <c r="C48" i="104" s="1"/>
  <c r="C53" i="104" s="1"/>
  <c r="K8" i="104"/>
  <c r="K47" i="104" s="1"/>
  <c r="A2" i="107"/>
  <c r="A2" i="108"/>
  <c r="B47" i="108"/>
  <c r="E8" i="108"/>
  <c r="E47" i="108" s="1"/>
  <c r="M8" i="108"/>
  <c r="M47" i="108" s="1"/>
  <c r="I8" i="108"/>
  <c r="I47" i="108" s="1"/>
  <c r="I48" i="108" s="1"/>
  <c r="C23" i="102"/>
  <c r="D29" i="102"/>
  <c r="D33" i="102"/>
  <c r="D70" i="102"/>
  <c r="X24" i="100"/>
  <c r="W25" i="100"/>
  <c r="D18" i="102"/>
  <c r="H19" i="102"/>
  <c r="H20" i="102"/>
  <c r="D23" i="102"/>
  <c r="H23" i="102"/>
  <c r="K62" i="102"/>
  <c r="M68" i="102"/>
  <c r="K69" i="102"/>
  <c r="N9" i="99"/>
  <c r="Y8" i="100"/>
  <c r="Y23" i="100" s="1"/>
  <c r="D26" i="100"/>
  <c r="G47" i="106"/>
  <c r="C47" i="106"/>
  <c r="C48" i="106" s="1"/>
  <c r="K47" i="106"/>
  <c r="G47" i="107"/>
  <c r="C47" i="107"/>
  <c r="C48" i="107" s="1"/>
  <c r="K47" i="107"/>
  <c r="F47" i="108"/>
  <c r="N47" i="108"/>
  <c r="J47" i="108"/>
  <c r="C93" i="27"/>
  <c r="G23" i="102"/>
  <c r="D31" i="102"/>
  <c r="J69" i="102"/>
  <c r="X23" i="100"/>
  <c r="M41" i="27"/>
  <c r="F91" i="27" s="1"/>
  <c r="H18" i="102"/>
  <c r="J13" i="102"/>
  <c r="E23" i="102"/>
  <c r="D30" i="102"/>
  <c r="D32" i="102"/>
  <c r="K66" i="102"/>
  <c r="M69" i="102"/>
  <c r="Y17" i="100"/>
  <c r="X21" i="100"/>
  <c r="Y21" i="100" s="1"/>
  <c r="B47" i="105"/>
  <c r="F8" i="105"/>
  <c r="F47" i="105" s="1"/>
  <c r="N8" i="105"/>
  <c r="N47" i="105" s="1"/>
  <c r="J8" i="105"/>
  <c r="J47" i="105" s="1"/>
  <c r="H8" i="106"/>
  <c r="H47" i="106" s="1"/>
  <c r="D8" i="106"/>
  <c r="D47" i="106" s="1"/>
  <c r="L8" i="106"/>
  <c r="L47" i="106" s="1"/>
  <c r="G8" i="108"/>
  <c r="G47" i="108" s="1"/>
  <c r="C8" i="108"/>
  <c r="C47" i="108" s="1"/>
  <c r="C48" i="108" s="1"/>
  <c r="K8" i="108"/>
  <c r="K47" i="108" s="1"/>
  <c r="H8" i="107"/>
  <c r="H47" i="107" s="1"/>
  <c r="D8" i="107"/>
  <c r="D47" i="107" s="1"/>
  <c r="D48" i="107" s="1"/>
  <c r="E48" i="107" s="1"/>
  <c r="F48" i="107" s="1"/>
  <c r="G48" i="107" s="1"/>
  <c r="H48" i="107" s="1"/>
  <c r="L8" i="107"/>
  <c r="L47" i="107" s="1"/>
  <c r="F8" i="107"/>
  <c r="F47" i="107" s="1"/>
  <c r="N8" i="107"/>
  <c r="N47" i="107" s="1"/>
  <c r="J8" i="107"/>
  <c r="J47" i="107" s="1"/>
  <c r="E47" i="107"/>
  <c r="M47" i="107"/>
  <c r="I47" i="107"/>
  <c r="I48" i="107" s="1"/>
  <c r="J48" i="107" s="1"/>
  <c r="K48" i="107" s="1"/>
  <c r="L48" i="107" s="1"/>
  <c r="M48" i="107" s="1"/>
  <c r="N48" i="107" s="1"/>
  <c r="E8" i="106"/>
  <c r="E47" i="106" s="1"/>
  <c r="M8" i="106"/>
  <c r="M47" i="106" s="1"/>
  <c r="I8" i="106"/>
  <c r="I47" i="106" s="1"/>
  <c r="I48" i="106" s="1"/>
  <c r="F8" i="106"/>
  <c r="F47" i="106" s="1"/>
  <c r="N8" i="106"/>
  <c r="N47" i="106" s="1"/>
  <c r="J8" i="106"/>
  <c r="J47" i="106" s="1"/>
  <c r="G47" i="105"/>
  <c r="C47" i="105"/>
  <c r="C48" i="105" s="1"/>
  <c r="K47" i="105"/>
  <c r="E8" i="105"/>
  <c r="E47" i="105" s="1"/>
  <c r="M8" i="105"/>
  <c r="M47" i="105" s="1"/>
  <c r="I8" i="105"/>
  <c r="I47" i="105" s="1"/>
  <c r="I48" i="105" s="1"/>
  <c r="J48" i="105" s="1"/>
  <c r="K48" i="105" s="1"/>
  <c r="L48" i="105" s="1"/>
  <c r="M48" i="105" s="1"/>
  <c r="N48" i="105" s="1"/>
  <c r="H8" i="105"/>
  <c r="H47" i="105" s="1"/>
  <c r="D8" i="105"/>
  <c r="D47" i="105" s="1"/>
  <c r="L8" i="105"/>
  <c r="L47" i="105" s="1"/>
  <c r="F8" i="104"/>
  <c r="F47" i="104" s="1"/>
  <c r="N8" i="104"/>
  <c r="N47" i="104" s="1"/>
  <c r="J8" i="104"/>
  <c r="J47" i="104" s="1"/>
  <c r="E8" i="104"/>
  <c r="E47" i="104" s="1"/>
  <c r="M8" i="104"/>
  <c r="M47" i="104" s="1"/>
  <c r="I8" i="104"/>
  <c r="I47" i="104" s="1"/>
  <c r="I48" i="104" s="1"/>
  <c r="I53" i="104" s="1"/>
  <c r="B47" i="104"/>
  <c r="H8" i="104"/>
  <c r="H47" i="104" s="1"/>
  <c r="D8" i="104"/>
  <c r="D47" i="104" s="1"/>
  <c r="D48" i="104" s="1"/>
  <c r="E48" i="104" s="1"/>
  <c r="F48" i="104" s="1"/>
  <c r="G48" i="104" s="1"/>
  <c r="H48" i="104" s="1"/>
  <c r="L8" i="104"/>
  <c r="L47" i="104" s="1"/>
  <c r="I75" i="70"/>
  <c r="D82" i="70" s="1"/>
  <c r="I76" i="70"/>
  <c r="D83" i="70" s="1"/>
  <c r="I72" i="70"/>
  <c r="D79" i="70" s="1"/>
  <c r="I71" i="70"/>
  <c r="D78" i="70" s="1"/>
  <c r="C11" i="71"/>
  <c r="C19" i="70" s="1"/>
  <c r="D11" i="71"/>
  <c r="D39" i="100"/>
  <c r="D35" i="100"/>
  <c r="T39" i="100"/>
  <c r="T36" i="100"/>
  <c r="T35" i="100"/>
  <c r="L39" i="100"/>
  <c r="L35" i="100"/>
  <c r="L36" i="100"/>
  <c r="H39" i="100"/>
  <c r="H35" i="100"/>
  <c r="H36" i="100"/>
  <c r="W23" i="100"/>
  <c r="Y10" i="100"/>
  <c r="Y11" i="100"/>
  <c r="S26" i="100"/>
  <c r="S35" i="100" s="1"/>
  <c r="J26" i="100"/>
  <c r="I26" i="100"/>
  <c r="C26" i="100"/>
  <c r="Y7" i="100"/>
  <c r="R26" i="100"/>
  <c r="Y19" i="100"/>
  <c r="Y24" i="100" s="1"/>
  <c r="W24" i="100"/>
  <c r="Y16" i="100"/>
  <c r="V26" i="100"/>
  <c r="U26" i="100"/>
  <c r="O26" i="100"/>
  <c r="F26" i="100"/>
  <c r="F38" i="100" s="1"/>
  <c r="E26" i="100"/>
  <c r="B11" i="99"/>
  <c r="J11" i="99" s="1"/>
  <c r="K11" i="99" s="1"/>
  <c r="I10" i="103"/>
  <c r="F15" i="102"/>
  <c r="F16" i="102"/>
  <c r="L63" i="102"/>
  <c r="I66" i="102"/>
  <c r="L67" i="102"/>
  <c r="D15" i="102"/>
  <c r="D16" i="102"/>
  <c r="D17" i="102"/>
  <c r="F18" i="102"/>
  <c r="F19" i="102"/>
  <c r="H21" i="102"/>
  <c r="K47" i="102"/>
  <c r="M62" i="102"/>
  <c r="K63" i="102"/>
  <c r="M66" i="102"/>
  <c r="K67" i="102"/>
  <c r="K55" i="102"/>
  <c r="H15" i="102"/>
  <c r="H16" i="102"/>
  <c r="J62" i="102"/>
  <c r="I63" i="102"/>
  <c r="J66" i="102"/>
  <c r="I67" i="102"/>
  <c r="F70" i="102"/>
  <c r="H65" i="102"/>
  <c r="K65" i="102" s="1"/>
  <c r="H61" i="102"/>
  <c r="M61" i="102" s="1"/>
  <c r="O81" i="102"/>
  <c r="C89" i="27"/>
  <c r="B96" i="27"/>
  <c r="C96" i="27" s="1"/>
  <c r="S73" i="27"/>
  <c r="J110" i="27"/>
  <c r="J102" i="27" s="1"/>
  <c r="H73" i="27"/>
  <c r="H89" i="27"/>
  <c r="B41" i="27"/>
  <c r="K73" i="27"/>
  <c r="N73" i="27"/>
  <c r="Q41" i="27"/>
  <c r="D74" i="70" s="1"/>
  <c r="I74" i="70" s="1"/>
  <c r="D81" i="70" s="1"/>
  <c r="T73" i="27"/>
  <c r="J48" i="108"/>
  <c r="K48" i="108" s="1"/>
  <c r="L48" i="108" s="1"/>
  <c r="M48" i="108" s="1"/>
  <c r="J48" i="106"/>
  <c r="K48" i="106" s="1"/>
  <c r="L48" i="106" s="1"/>
  <c r="M48" i="106" s="1"/>
  <c r="N48" i="106" s="1"/>
  <c r="H32" i="71"/>
  <c r="H46" i="71" s="1"/>
  <c r="H10" i="71"/>
  <c r="H47" i="71" s="1"/>
  <c r="H15" i="71"/>
  <c r="D10" i="71"/>
  <c r="D47" i="71" s="1"/>
  <c r="D15" i="71"/>
  <c r="D32" i="71"/>
  <c r="D46" i="71" s="1"/>
  <c r="F32" i="71"/>
  <c r="F46" i="71" s="1"/>
  <c r="F10" i="71"/>
  <c r="F47" i="71" s="1"/>
  <c r="F15" i="71"/>
  <c r="G32" i="71"/>
  <c r="G46" i="71" s="1"/>
  <c r="C10" i="71"/>
  <c r="C47" i="71" s="1"/>
  <c r="E30" i="71"/>
  <c r="G15" i="71"/>
  <c r="C15" i="71"/>
  <c r="B83" i="70" s="1"/>
  <c r="R40" i="100"/>
  <c r="R38" i="100"/>
  <c r="R36" i="100"/>
  <c r="R39" i="100"/>
  <c r="R37" i="100"/>
  <c r="R35" i="100"/>
  <c r="K36" i="100"/>
  <c r="K39" i="100"/>
  <c r="K37" i="100"/>
  <c r="K35" i="100"/>
  <c r="K40" i="100"/>
  <c r="K38" i="100"/>
  <c r="V40" i="100"/>
  <c r="V38" i="100"/>
  <c r="V36" i="100"/>
  <c r="V39" i="100"/>
  <c r="V37" i="100"/>
  <c r="V35" i="100"/>
  <c r="N40" i="100"/>
  <c r="N38" i="100"/>
  <c r="N36" i="100"/>
  <c r="N39" i="100"/>
  <c r="N37" i="100"/>
  <c r="N35" i="100"/>
  <c r="M35" i="100"/>
  <c r="M40" i="100"/>
  <c r="M38" i="100"/>
  <c r="M36" i="100"/>
  <c r="M39" i="100"/>
  <c r="M37" i="100"/>
  <c r="G36" i="100"/>
  <c r="G39" i="100"/>
  <c r="G37" i="100"/>
  <c r="G35" i="100"/>
  <c r="G40" i="100"/>
  <c r="G38" i="100"/>
  <c r="U35" i="100"/>
  <c r="U40" i="100"/>
  <c r="U38" i="100"/>
  <c r="U36" i="100"/>
  <c r="U39" i="100"/>
  <c r="U37" i="100"/>
  <c r="O36" i="100"/>
  <c r="O39" i="100"/>
  <c r="O37" i="100"/>
  <c r="O35" i="100"/>
  <c r="O40" i="100"/>
  <c r="O38" i="100"/>
  <c r="E35" i="100"/>
  <c r="E40" i="100"/>
  <c r="E38" i="100"/>
  <c r="E36" i="100"/>
  <c r="E39" i="100"/>
  <c r="E37" i="100"/>
  <c r="Q35" i="100"/>
  <c r="Q40" i="100"/>
  <c r="Q38" i="100"/>
  <c r="Q36" i="100"/>
  <c r="Q39" i="100"/>
  <c r="Q37" i="100"/>
  <c r="F36" i="100"/>
  <c r="J40" i="100"/>
  <c r="J38" i="100"/>
  <c r="J36" i="100"/>
  <c r="J39" i="100"/>
  <c r="J37" i="100"/>
  <c r="J35" i="100"/>
  <c r="I35" i="100"/>
  <c r="I40" i="100"/>
  <c r="I38" i="100"/>
  <c r="I36" i="100"/>
  <c r="I39" i="100"/>
  <c r="I37" i="100"/>
  <c r="C39" i="100"/>
  <c r="C37" i="100"/>
  <c r="C35" i="100"/>
  <c r="C40" i="100"/>
  <c r="C38" i="100"/>
  <c r="C36" i="100"/>
  <c r="Y25" i="100"/>
  <c r="D36" i="100"/>
  <c r="T38" i="100"/>
  <c r="P38" i="100"/>
  <c r="L38" i="100"/>
  <c r="H38" i="100"/>
  <c r="D38" i="100"/>
  <c r="T40" i="100"/>
  <c r="P40" i="100"/>
  <c r="L40" i="100"/>
  <c r="H40" i="100"/>
  <c r="D40" i="100"/>
  <c r="W26" i="100"/>
  <c r="Y6" i="100"/>
  <c r="Y22" i="100" s="1"/>
  <c r="T37" i="100"/>
  <c r="P37" i="100"/>
  <c r="L37" i="100"/>
  <c r="H37" i="100"/>
  <c r="D37" i="100"/>
  <c r="N11" i="99"/>
  <c r="D19" i="99"/>
  <c r="E19" i="99"/>
  <c r="G19" i="99" s="1"/>
  <c r="H19" i="99" s="1"/>
  <c r="J9" i="103"/>
  <c r="I27" i="103"/>
  <c r="I25" i="103"/>
  <c r="F27" i="103"/>
  <c r="G26" i="103" s="1"/>
  <c r="D28" i="103"/>
  <c r="G22" i="103"/>
  <c r="G23" i="103"/>
  <c r="K61" i="102"/>
  <c r="M65" i="102"/>
  <c r="I22" i="102"/>
  <c r="E22" i="102"/>
  <c r="F22" i="102"/>
  <c r="D22" i="102"/>
  <c r="G22" i="102"/>
  <c r="C22" i="102"/>
  <c r="H22" i="102"/>
  <c r="H70" i="102"/>
  <c r="C15" i="102"/>
  <c r="G15" i="102"/>
  <c r="C16" i="102"/>
  <c r="G16" i="102"/>
  <c r="C17" i="102"/>
  <c r="G17" i="102"/>
  <c r="C18" i="102"/>
  <c r="G18" i="102"/>
  <c r="C19" i="102"/>
  <c r="G19" i="102"/>
  <c r="C20" i="102"/>
  <c r="G20" i="102"/>
  <c r="C21" i="102"/>
  <c r="G21" i="102"/>
  <c r="F17" i="102"/>
  <c r="F21" i="102"/>
  <c r="E15" i="102"/>
  <c r="E16" i="102"/>
  <c r="E17" i="102"/>
  <c r="E18" i="102"/>
  <c r="E19" i="102"/>
  <c r="E20" i="102"/>
  <c r="E21" i="102"/>
  <c r="M20" i="27"/>
  <c r="S80" i="27"/>
  <c r="S75" i="27"/>
  <c r="B91" i="27"/>
  <c r="C91" i="27" s="1"/>
  <c r="H91" i="27"/>
  <c r="H80" i="27"/>
  <c r="H81" i="27" s="1"/>
  <c r="D6" i="71" s="1"/>
  <c r="D8" i="71" s="1"/>
  <c r="D48" i="71" s="1"/>
  <c r="H75" i="27"/>
  <c r="K80" i="27"/>
  <c r="K81" i="27" s="1"/>
  <c r="E6" i="71" s="1"/>
  <c r="E8" i="71" s="1"/>
  <c r="K75" i="27"/>
  <c r="N75" i="27"/>
  <c r="N80" i="27"/>
  <c r="N81" i="27" s="1"/>
  <c r="F6" i="71" s="1"/>
  <c r="F8" i="71" s="1"/>
  <c r="F48" i="71" s="1"/>
  <c r="D91" i="27"/>
  <c r="G73" i="27"/>
  <c r="C73" i="27"/>
  <c r="B20" i="27"/>
  <c r="J73" i="27"/>
  <c r="G91" i="27"/>
  <c r="P20" i="27"/>
  <c r="T80" i="27"/>
  <c r="T81" i="27" s="1"/>
  <c r="H6" i="71" s="1"/>
  <c r="H8" i="71" s="1"/>
  <c r="H48" i="71" s="1"/>
  <c r="T75" i="27"/>
  <c r="F92" i="27"/>
  <c r="E13" i="114"/>
  <c r="J48" i="104"/>
  <c r="D48" i="108"/>
  <c r="E48" i="108" s="1"/>
  <c r="F48" i="108" s="1"/>
  <c r="G48" i="108" s="1"/>
  <c r="H48" i="108" s="1"/>
  <c r="C53" i="108"/>
  <c r="D53" i="108" s="1"/>
  <c r="E53" i="108" s="1"/>
  <c r="I53" i="108"/>
  <c r="D48" i="106"/>
  <c r="D48" i="105"/>
  <c r="E48" i="105" s="1"/>
  <c r="F48" i="105" s="1"/>
  <c r="G48" i="105" s="1"/>
  <c r="H48" i="105" s="1"/>
  <c r="I57" i="104"/>
  <c r="J53" i="104"/>
  <c r="C57" i="104"/>
  <c r="Y26" i="100" l="1"/>
  <c r="D53" i="104"/>
  <c r="E53" i="104" s="1"/>
  <c r="E57" i="104" s="1"/>
  <c r="K48" i="104"/>
  <c r="L48" i="104" s="1"/>
  <c r="Q73" i="27"/>
  <c r="L65" i="102"/>
  <c r="J65" i="102"/>
  <c r="J8" i="103"/>
  <c r="D97" i="71"/>
  <c r="D93" i="71"/>
  <c r="D89" i="71"/>
  <c r="D85" i="71"/>
  <c r="D81" i="71"/>
  <c r="D77" i="71"/>
  <c r="D73" i="71"/>
  <c r="D69" i="71"/>
  <c r="D65" i="71"/>
  <c r="D61" i="71"/>
  <c r="D98" i="71"/>
  <c r="D94" i="71"/>
  <c r="D90" i="71"/>
  <c r="D86" i="71"/>
  <c r="D82" i="71"/>
  <c r="D78" i="71"/>
  <c r="D74" i="71"/>
  <c r="D70" i="71"/>
  <c r="D66" i="71"/>
  <c r="D62" i="71"/>
  <c r="D58" i="71"/>
  <c r="D95" i="71"/>
  <c r="D91" i="71"/>
  <c r="D87" i="71"/>
  <c r="D83" i="71"/>
  <c r="D79" i="71"/>
  <c r="D75" i="71"/>
  <c r="D71" i="71"/>
  <c r="D67" i="71"/>
  <c r="D63" i="71"/>
  <c r="D59" i="71"/>
  <c r="D96" i="71"/>
  <c r="D92" i="71"/>
  <c r="D88" i="71"/>
  <c r="D84" i="71"/>
  <c r="D80" i="71"/>
  <c r="D76" i="71"/>
  <c r="D72" i="71"/>
  <c r="D68" i="71"/>
  <c r="D64" i="71"/>
  <c r="D60" i="71"/>
  <c r="F83" i="70"/>
  <c r="H83" i="70" s="1"/>
  <c r="X26" i="100"/>
  <c r="H45" i="71"/>
  <c r="B82" i="70"/>
  <c r="I65" i="102"/>
  <c r="S40" i="100"/>
  <c r="G45" i="71"/>
  <c r="B81" i="70"/>
  <c r="F81" i="70" s="1"/>
  <c r="F45" i="71"/>
  <c r="B80" i="70"/>
  <c r="F80" i="70" s="1"/>
  <c r="D45" i="71"/>
  <c r="B78" i="70"/>
  <c r="N48" i="108"/>
  <c r="F78" i="70"/>
  <c r="F82" i="70"/>
  <c r="S36" i="100"/>
  <c r="E48" i="106"/>
  <c r="F48" i="106" s="1"/>
  <c r="G48" i="106" s="1"/>
  <c r="H48" i="106" s="1"/>
  <c r="M48" i="104"/>
  <c r="N48" i="104" s="1"/>
  <c r="S38" i="100"/>
  <c r="X38" i="100" s="1"/>
  <c r="S39" i="100"/>
  <c r="F39" i="100"/>
  <c r="X39" i="100"/>
  <c r="S37" i="100"/>
  <c r="F37" i="100"/>
  <c r="F40" i="100"/>
  <c r="X40" i="100" s="1"/>
  <c r="F35" i="100"/>
  <c r="X35" i="100" s="1"/>
  <c r="D11" i="99"/>
  <c r="F11" i="99" s="1"/>
  <c r="F19" i="99"/>
  <c r="J10" i="103"/>
  <c r="F16" i="103"/>
  <c r="J6" i="103"/>
  <c r="G25" i="103"/>
  <c r="G27" i="103" s="1"/>
  <c r="L61" i="102"/>
  <c r="J61" i="102"/>
  <c r="I61" i="102"/>
  <c r="C52" i="71"/>
  <c r="C45" i="71"/>
  <c r="E32" i="71"/>
  <c r="E15" i="71"/>
  <c r="B79" i="70" s="1"/>
  <c r="F79" i="70" s="1"/>
  <c r="E10" i="71"/>
  <c r="X36" i="100"/>
  <c r="X37" i="100"/>
  <c r="L70" i="102"/>
  <c r="M70" i="102"/>
  <c r="I70" i="102"/>
  <c r="J70" i="102"/>
  <c r="K70" i="102"/>
  <c r="J80" i="27"/>
  <c r="J75" i="27"/>
  <c r="M73" i="27"/>
  <c r="C80" i="27"/>
  <c r="C81" i="27" s="1"/>
  <c r="C75" i="27"/>
  <c r="P73" i="27"/>
  <c r="Q80" i="27"/>
  <c r="Q81" i="27" s="1"/>
  <c r="G6" i="71" s="1"/>
  <c r="G8" i="71" s="1"/>
  <c r="G48" i="71" s="1"/>
  <c r="Q75" i="27"/>
  <c r="B73" i="27"/>
  <c r="S81" i="27"/>
  <c r="U80" i="27" s="1"/>
  <c r="G80" i="27"/>
  <c r="G75" i="27"/>
  <c r="C57" i="108"/>
  <c r="D57" i="108"/>
  <c r="J53" i="108"/>
  <c r="I57" i="108"/>
  <c r="E57" i="108"/>
  <c r="F53" i="108"/>
  <c r="K53" i="104"/>
  <c r="J57" i="104"/>
  <c r="F53" i="104"/>
  <c r="B6" i="70" l="1"/>
  <c r="B16" i="70"/>
  <c r="B11" i="70"/>
  <c r="B17" i="70"/>
  <c r="B9" i="70"/>
  <c r="B18" i="70"/>
  <c r="B15" i="70"/>
  <c r="B14" i="70"/>
  <c r="C6" i="71"/>
  <c r="C8" i="71" s="1"/>
  <c r="C48" i="71" s="1"/>
  <c r="B10" i="70"/>
  <c r="B8" i="70"/>
  <c r="B7" i="70"/>
  <c r="D57" i="104"/>
  <c r="Y35" i="100"/>
  <c r="U75" i="27"/>
  <c r="M80" i="27"/>
  <c r="M75" i="27"/>
  <c r="J81" i="27"/>
  <c r="L80" i="27" s="1"/>
  <c r="U79" i="27"/>
  <c r="U77" i="27"/>
  <c r="U71" i="27"/>
  <c r="U69" i="27"/>
  <c r="U67" i="27"/>
  <c r="U65" i="27"/>
  <c r="U63" i="27"/>
  <c r="U61" i="27"/>
  <c r="U59" i="27"/>
  <c r="U57" i="27"/>
  <c r="U55" i="27"/>
  <c r="U53" i="27"/>
  <c r="U51" i="27"/>
  <c r="U49" i="27"/>
  <c r="U47" i="27"/>
  <c r="U45" i="27"/>
  <c r="U43" i="27"/>
  <c r="U39" i="27"/>
  <c r="U37" i="27"/>
  <c r="U35" i="27"/>
  <c r="U33" i="27"/>
  <c r="U31" i="27"/>
  <c r="U29" i="27"/>
  <c r="U27" i="27"/>
  <c r="U25" i="27"/>
  <c r="U23" i="27"/>
  <c r="U21" i="27"/>
  <c r="U19" i="27"/>
  <c r="U17" i="27"/>
  <c r="U81" i="27"/>
  <c r="U78" i="27"/>
  <c r="U72" i="27"/>
  <c r="U50" i="27"/>
  <c r="U48" i="27"/>
  <c r="U46" i="27"/>
  <c r="U42" i="27"/>
  <c r="U40" i="27"/>
  <c r="U38" i="27"/>
  <c r="U36" i="27"/>
  <c r="U34" i="27"/>
  <c r="U32" i="27"/>
  <c r="U30" i="27"/>
  <c r="U24" i="27"/>
  <c r="U74" i="27"/>
  <c r="U70" i="27"/>
  <c r="U68" i="27"/>
  <c r="U66" i="27"/>
  <c r="U54" i="27"/>
  <c r="U52" i="27"/>
  <c r="U28" i="27"/>
  <c r="U26" i="27"/>
  <c r="U76" i="27"/>
  <c r="U64" i="27"/>
  <c r="U62" i="27"/>
  <c r="U60" i="27"/>
  <c r="U58" i="27"/>
  <c r="U56" i="27"/>
  <c r="U44" i="27"/>
  <c r="U22" i="27"/>
  <c r="U20" i="27"/>
  <c r="U18" i="27"/>
  <c r="U41" i="27"/>
  <c r="U73" i="27"/>
  <c r="G81" i="27"/>
  <c r="I75" i="27" s="1"/>
  <c r="B80" i="27"/>
  <c r="B75" i="27"/>
  <c r="P80" i="27"/>
  <c r="P75" i="27"/>
  <c r="L75" i="27"/>
  <c r="G53" i="108"/>
  <c r="F57" i="108"/>
  <c r="K53" i="108"/>
  <c r="J57" i="108"/>
  <c r="K57" i="104"/>
  <c r="L53" i="104"/>
  <c r="G53" i="104"/>
  <c r="F57" i="104"/>
  <c r="B19" i="70" l="1"/>
  <c r="I80" i="27"/>
  <c r="M81" i="27"/>
  <c r="O75" i="27" s="1"/>
  <c r="P81" i="27"/>
  <c r="I79" i="27"/>
  <c r="I77" i="27"/>
  <c r="I71" i="27"/>
  <c r="I69" i="27"/>
  <c r="I67" i="27"/>
  <c r="I65" i="27"/>
  <c r="I63" i="27"/>
  <c r="I61" i="27"/>
  <c r="I59" i="27"/>
  <c r="I57" i="27"/>
  <c r="I55" i="27"/>
  <c r="I53" i="27"/>
  <c r="I51" i="27"/>
  <c r="I49" i="27"/>
  <c r="I47" i="27"/>
  <c r="I45" i="27"/>
  <c r="I43" i="27"/>
  <c r="I39" i="27"/>
  <c r="I37" i="27"/>
  <c r="I35" i="27"/>
  <c r="I33" i="27"/>
  <c r="I31" i="27"/>
  <c r="I29" i="27"/>
  <c r="I27" i="27"/>
  <c r="I25" i="27"/>
  <c r="I23" i="27"/>
  <c r="I19" i="27"/>
  <c r="I17" i="27"/>
  <c r="I78" i="27"/>
  <c r="I76" i="27"/>
  <c r="I74" i="27"/>
  <c r="I70" i="27"/>
  <c r="I68" i="27"/>
  <c r="I66" i="27"/>
  <c r="I64" i="27"/>
  <c r="I62" i="27"/>
  <c r="I60" i="27"/>
  <c r="I44" i="27"/>
  <c r="I28" i="27"/>
  <c r="I26" i="27"/>
  <c r="I18" i="27"/>
  <c r="I81" i="27"/>
  <c r="I72" i="27"/>
  <c r="I58" i="27"/>
  <c r="I50" i="27"/>
  <c r="I48" i="27"/>
  <c r="I46" i="27"/>
  <c r="I42" i="27"/>
  <c r="I40" i="27"/>
  <c r="I30" i="27"/>
  <c r="I24" i="27"/>
  <c r="I22" i="27"/>
  <c r="I20" i="27"/>
  <c r="I56" i="27"/>
  <c r="I54" i="27"/>
  <c r="I52" i="27"/>
  <c r="I38" i="27"/>
  <c r="I36" i="27"/>
  <c r="I34" i="27"/>
  <c r="I32" i="27"/>
  <c r="I21" i="27"/>
  <c r="I41" i="27"/>
  <c r="I73" i="27"/>
  <c r="B81" i="27"/>
  <c r="L81" i="27"/>
  <c r="L79" i="27"/>
  <c r="L77" i="27"/>
  <c r="L71" i="27"/>
  <c r="L69" i="27"/>
  <c r="L67" i="27"/>
  <c r="L65" i="27"/>
  <c r="L63" i="27"/>
  <c r="L61" i="27"/>
  <c r="L59" i="27"/>
  <c r="L57" i="27"/>
  <c r="L55" i="27"/>
  <c r="L53" i="27"/>
  <c r="L51" i="27"/>
  <c r="L49" i="27"/>
  <c r="L47" i="27"/>
  <c r="L45" i="27"/>
  <c r="L43" i="27"/>
  <c r="L39" i="27"/>
  <c r="L37" i="27"/>
  <c r="L35" i="27"/>
  <c r="L33" i="27"/>
  <c r="L31" i="27"/>
  <c r="L29" i="27"/>
  <c r="L27" i="27"/>
  <c r="L23" i="27"/>
  <c r="L19" i="27"/>
  <c r="L17" i="27"/>
  <c r="L78" i="27"/>
  <c r="L76" i="27"/>
  <c r="L74" i="27"/>
  <c r="L72" i="27"/>
  <c r="L70" i="27"/>
  <c r="L68" i="27"/>
  <c r="L66" i="27"/>
  <c r="L64" i="27"/>
  <c r="L62" i="27"/>
  <c r="L60" i="27"/>
  <c r="L58" i="27"/>
  <c r="L56" i="27"/>
  <c r="L54" i="27"/>
  <c r="L52" i="27"/>
  <c r="L50" i="27"/>
  <c r="L48" i="27"/>
  <c r="L46" i="27"/>
  <c r="L44" i="27"/>
  <c r="L42" i="27"/>
  <c r="L40" i="27"/>
  <c r="L38" i="27"/>
  <c r="L36" i="27"/>
  <c r="L34" i="27"/>
  <c r="L32" i="27"/>
  <c r="L30" i="27"/>
  <c r="L28" i="27"/>
  <c r="L26" i="27"/>
  <c r="L24" i="27"/>
  <c r="L22" i="27"/>
  <c r="L18" i="27"/>
  <c r="L25" i="27"/>
  <c r="L21" i="27"/>
  <c r="L41" i="27"/>
  <c r="L20" i="27"/>
  <c r="L73" i="27"/>
  <c r="R75" i="27"/>
  <c r="D75" i="27"/>
  <c r="K57" i="108"/>
  <c r="L53" i="108"/>
  <c r="H53" i="108"/>
  <c r="H57" i="108" s="1"/>
  <c r="G57" i="108"/>
  <c r="M53" i="104"/>
  <c r="L57" i="104"/>
  <c r="H53" i="104"/>
  <c r="H57" i="104" s="1"/>
  <c r="G57" i="104"/>
  <c r="O80" i="27" l="1"/>
  <c r="D78" i="27"/>
  <c r="D76" i="27"/>
  <c r="D74" i="27"/>
  <c r="D72" i="27"/>
  <c r="D70" i="27"/>
  <c r="D68" i="27"/>
  <c r="D66" i="27"/>
  <c r="D64" i="27"/>
  <c r="D62" i="27"/>
  <c r="D60" i="27"/>
  <c r="D58" i="27"/>
  <c r="D56" i="27"/>
  <c r="D54" i="27"/>
  <c r="D52" i="27"/>
  <c r="D50" i="27"/>
  <c r="D48" i="27"/>
  <c r="D46" i="27"/>
  <c r="D44" i="27"/>
  <c r="D40" i="27"/>
  <c r="D38" i="27"/>
  <c r="D36" i="27"/>
  <c r="D34" i="27"/>
  <c r="D32" i="27"/>
  <c r="D30" i="27"/>
  <c r="D28" i="27"/>
  <c r="D26" i="27"/>
  <c r="D24" i="27"/>
  <c r="D22" i="27"/>
  <c r="D18" i="27"/>
  <c r="D81" i="27"/>
  <c r="D79" i="27"/>
  <c r="D77" i="27"/>
  <c r="D71" i="27"/>
  <c r="D69" i="27"/>
  <c r="D67" i="27"/>
  <c r="D65" i="27"/>
  <c r="D63" i="27"/>
  <c r="D61" i="27"/>
  <c r="D59" i="27"/>
  <c r="D57" i="27"/>
  <c r="D55" i="27"/>
  <c r="D53" i="27"/>
  <c r="D51" i="27"/>
  <c r="D49" i="27"/>
  <c r="D47" i="27"/>
  <c r="D45" i="27"/>
  <c r="D43" i="27"/>
  <c r="D39" i="27"/>
  <c r="D37" i="27"/>
  <c r="D35" i="27"/>
  <c r="D33" i="27"/>
  <c r="D31" i="27"/>
  <c r="D29" i="27"/>
  <c r="D27" i="27"/>
  <c r="D25" i="27"/>
  <c r="D23" i="27"/>
  <c r="D19" i="27"/>
  <c r="D17" i="27"/>
  <c r="D21" i="27"/>
  <c r="D41" i="27"/>
  <c r="D42" i="27"/>
  <c r="D20" i="27"/>
  <c r="D73" i="27"/>
  <c r="O81" i="27"/>
  <c r="O78" i="27"/>
  <c r="O76" i="27"/>
  <c r="O74" i="27"/>
  <c r="O72" i="27"/>
  <c r="O68" i="27"/>
  <c r="O66" i="27"/>
  <c r="O64" i="27"/>
  <c r="O62" i="27"/>
  <c r="O60" i="27"/>
  <c r="O56" i="27"/>
  <c r="O54" i="27"/>
  <c r="O52" i="27"/>
  <c r="O50" i="27"/>
  <c r="O48" i="27"/>
  <c r="O46" i="27"/>
  <c r="O44" i="27"/>
  <c r="O40" i="27"/>
  <c r="O38" i="27"/>
  <c r="O36" i="27"/>
  <c r="O34" i="27"/>
  <c r="O32" i="27"/>
  <c r="O30" i="27"/>
  <c r="O28" i="27"/>
  <c r="O26" i="27"/>
  <c r="O24" i="27"/>
  <c r="O22" i="27"/>
  <c r="O18" i="27"/>
  <c r="O71" i="27"/>
  <c r="O57" i="27"/>
  <c r="O55" i="27"/>
  <c r="O53" i="27"/>
  <c r="O23" i="27"/>
  <c r="O19" i="27"/>
  <c r="O79" i="27"/>
  <c r="O77" i="27"/>
  <c r="O67" i="27"/>
  <c r="O65" i="27"/>
  <c r="O63" i="27"/>
  <c r="O61" i="27"/>
  <c r="O59" i="27"/>
  <c r="O51" i="27"/>
  <c r="O45" i="27"/>
  <c r="O43" i="27"/>
  <c r="O39" i="27"/>
  <c r="O37" i="27"/>
  <c r="O35" i="27"/>
  <c r="O33" i="27"/>
  <c r="O17" i="27"/>
  <c r="O69" i="27"/>
  <c r="O49" i="27"/>
  <c r="O47" i="27"/>
  <c r="O41" i="27"/>
  <c r="O31" i="27"/>
  <c r="O29" i="27"/>
  <c r="O27" i="27"/>
  <c r="O25" i="27"/>
  <c r="O70" i="27"/>
  <c r="O21" i="27"/>
  <c r="O42" i="27"/>
  <c r="O58" i="27"/>
  <c r="O20" i="27"/>
  <c r="O73" i="27"/>
  <c r="D80" i="27"/>
  <c r="R78" i="27"/>
  <c r="R76" i="27"/>
  <c r="R74" i="27"/>
  <c r="R72" i="27"/>
  <c r="R68" i="27"/>
  <c r="R66" i="27"/>
  <c r="R64" i="27"/>
  <c r="R62" i="27"/>
  <c r="R60" i="27"/>
  <c r="R58" i="27"/>
  <c r="R56" i="27"/>
  <c r="R54" i="27"/>
  <c r="R52" i="27"/>
  <c r="R50" i="27"/>
  <c r="R48" i="27"/>
  <c r="R46" i="27"/>
  <c r="R44" i="27"/>
  <c r="R40" i="27"/>
  <c r="R38" i="27"/>
  <c r="R36" i="27"/>
  <c r="R34" i="27"/>
  <c r="R32" i="27"/>
  <c r="R30" i="27"/>
  <c r="R28" i="27"/>
  <c r="R26" i="27"/>
  <c r="R24" i="27"/>
  <c r="R22" i="27"/>
  <c r="R18" i="27"/>
  <c r="R81" i="27"/>
  <c r="R79" i="27"/>
  <c r="R77" i="27"/>
  <c r="R71" i="27"/>
  <c r="R69" i="27"/>
  <c r="R67" i="27"/>
  <c r="R65" i="27"/>
  <c r="R63" i="27"/>
  <c r="R61" i="27"/>
  <c r="R59" i="27"/>
  <c r="R57" i="27"/>
  <c r="R55" i="27"/>
  <c r="R53" i="27"/>
  <c r="R51" i="27"/>
  <c r="R49" i="27"/>
  <c r="R47" i="27"/>
  <c r="R45" i="27"/>
  <c r="R43" i="27"/>
  <c r="R39" i="27"/>
  <c r="R37" i="27"/>
  <c r="R35" i="27"/>
  <c r="R33" i="27"/>
  <c r="R31" i="27"/>
  <c r="R29" i="27"/>
  <c r="R27" i="27"/>
  <c r="R25" i="27"/>
  <c r="R23" i="27"/>
  <c r="R19" i="27"/>
  <c r="R17" i="27"/>
  <c r="R41" i="27"/>
  <c r="R70" i="27"/>
  <c r="R21" i="27"/>
  <c r="R42" i="27"/>
  <c r="R20" i="27"/>
  <c r="R73" i="27"/>
  <c r="R80" i="27"/>
  <c r="M53" i="108"/>
  <c r="L57" i="108"/>
  <c r="N53" i="104"/>
  <c r="N57" i="104" s="1"/>
  <c r="M57" i="104"/>
  <c r="N53" i="108" l="1"/>
  <c r="N57" i="108" s="1"/>
  <c r="M57" i="108"/>
</calcChain>
</file>

<file path=xl/sharedStrings.xml><?xml version="1.0" encoding="utf-8"?>
<sst xmlns="http://schemas.openxmlformats.org/spreadsheetml/2006/main" count="1697" uniqueCount="728">
  <si>
    <t>附件1：</t>
  </si>
  <si>
    <t>人身保险公司资产负债管理量化评估表</t>
  </si>
  <si>
    <t>公司名称：</t>
  </si>
  <si>
    <t>开业日期：</t>
  </si>
  <si>
    <t xml:space="preserve"> 年 月 日</t>
  </si>
  <si>
    <t>报告期末：</t>
  </si>
  <si>
    <t>报送时间：</t>
  </si>
  <si>
    <t>填报部门：</t>
  </si>
  <si>
    <t>填报责任人：</t>
  </si>
  <si>
    <r>
      <rPr>
        <sz val="16"/>
        <color theme="1"/>
        <rFont val="楷体"/>
        <family val="3"/>
        <charset val="134"/>
      </rPr>
      <t>填报联系人：</t>
    </r>
  </si>
  <si>
    <t>联系人办公电话和手机：</t>
  </si>
  <si>
    <t>联系人电子邮箱：</t>
  </si>
  <si>
    <t>评估频率及填报频率</t>
  </si>
  <si>
    <t>项目</t>
  </si>
  <si>
    <t>评估频率</t>
  </si>
  <si>
    <t>填报频率</t>
  </si>
  <si>
    <t>基本信息</t>
  </si>
  <si>
    <t>表1-1 资产配置状况</t>
  </si>
  <si>
    <t>1-1-1.资产规模与偿付能力</t>
  </si>
  <si>
    <t>季度</t>
  </si>
  <si>
    <t>季报</t>
  </si>
  <si>
    <t>1-1-2.资金运用规模</t>
  </si>
  <si>
    <t>1-1-3.资金运用比例监管</t>
  </si>
  <si>
    <t>1-1-4.固定收益类投资资产剩余期限分布</t>
  </si>
  <si>
    <t>1-1-5.风险10日VaR值</t>
  </si>
  <si>
    <t>1-1-6.外汇敞口</t>
  </si>
  <si>
    <t>1-1-7.融资杠杆比例</t>
  </si>
  <si>
    <t>表1-2 资产信用状况</t>
  </si>
  <si>
    <t>1-2-1.固定收益类投资资产信用评级</t>
  </si>
  <si>
    <t>1-2-2.存款及同业存单</t>
  </si>
  <si>
    <t>1-2-3.固定收益类投资资产外部评级剩余期限分布</t>
  </si>
  <si>
    <t>1-2-4.保险资产风险五级分类状况</t>
  </si>
  <si>
    <t>半年度</t>
  </si>
  <si>
    <t>1-2-5.集中度风险</t>
  </si>
  <si>
    <t>1-2-6.久期利差乘数</t>
  </si>
  <si>
    <t>表1-3 负债产品信息</t>
  </si>
  <si>
    <t>1-3-1.保险合同准备金和保户储金及投资款</t>
  </si>
  <si>
    <t>1-3-2.非寿险业务占比</t>
  </si>
  <si>
    <t>1-3-3.新单规模保费</t>
  </si>
  <si>
    <t>1-3-4.保单续保率情况</t>
  </si>
  <si>
    <t>1-3-5.三年新业务规划</t>
  </si>
  <si>
    <t>年度</t>
  </si>
  <si>
    <t>期限结构匹配</t>
  </si>
  <si>
    <t>表2-1 期限结构匹配测试表_修正久期</t>
  </si>
  <si>
    <t>2-1期限结构匹配测试表_修正久期</t>
  </si>
  <si>
    <t>表2-2 期限结构匹配测试表_关键久期</t>
  </si>
  <si>
    <t>2-2期限结构匹配测试表_关键久期</t>
  </si>
  <si>
    <t>成本收益匹配</t>
  </si>
  <si>
    <t>表3-1 成本收益匹配状况</t>
  </si>
  <si>
    <t>3-1-1.公司整体成本收益情况</t>
  </si>
  <si>
    <t>3-1-2.中短存续期产品利差状况</t>
  </si>
  <si>
    <t>表3-2 成本收益匹配压力测试</t>
  </si>
  <si>
    <t>3-2-1.收益预测</t>
  </si>
  <si>
    <t>3-2-2.资产配置比例</t>
  </si>
  <si>
    <t>3-2-3.成本收益压力测试-压力测试1、2、3</t>
  </si>
  <si>
    <t>3-2-3.成本收益压力测试-压力测试4</t>
  </si>
  <si>
    <t>现金流匹配</t>
  </si>
  <si>
    <t>表4-1 现金流测试_普通账户</t>
  </si>
  <si>
    <t>表4-2 现金流测试_传统保险账户</t>
  </si>
  <si>
    <t>表4-3 现金流测试_分红保险账户</t>
  </si>
  <si>
    <t>表4-4 现金流测试_万能保险账户</t>
  </si>
  <si>
    <t>表4-5 现金流测试_独立账户</t>
  </si>
  <si>
    <t>人身保险公司资产负债管理量化评估权重分配及综合得分</t>
  </si>
  <si>
    <t>评估项目</t>
  </si>
  <si>
    <t>比重</t>
  </si>
  <si>
    <t>是否适用</t>
  </si>
  <si>
    <t>实际得分</t>
  </si>
  <si>
    <t>备注</t>
  </si>
  <si>
    <t>规模调整后的修正久期缺口</t>
  </si>
  <si>
    <t>资产调整后的期限缺口</t>
  </si>
  <si>
    <t>适用</t>
  </si>
  <si>
    <t>利率风险对冲率</t>
  </si>
  <si>
    <t>基点价值变动率</t>
  </si>
  <si>
    <t>成本收益匹配状况</t>
  </si>
  <si>
    <t>成本收益匹配压力测试</t>
  </si>
  <si>
    <t>现金流测试</t>
  </si>
  <si>
    <t>现金流压力测试</t>
  </si>
  <si>
    <t>流动性指标</t>
  </si>
  <si>
    <t>偿付能力充足率</t>
  </si>
  <si>
    <t>——</t>
  </si>
  <si>
    <t>整体量化评分</t>
  </si>
  <si>
    <t>人身保险公司资产负债管理量化评估标准及评分</t>
  </si>
  <si>
    <t>评估指标</t>
  </si>
  <si>
    <t>分值</t>
  </si>
  <si>
    <t>指标说明</t>
  </si>
  <si>
    <t>评分标准</t>
  </si>
  <si>
    <t>得分</t>
  </si>
  <si>
    <t>寿险业务占比90%以上</t>
  </si>
  <si>
    <t>寿险业务占比在10%~90%的</t>
  </si>
  <si>
    <t>寿险业务占比10%以下</t>
  </si>
  <si>
    <t>评价指标</t>
  </si>
  <si>
    <t>普通账户规模调整后的修正久期缺口在[-2,2]之间的，得10分；
普通账户规模调整后的修正久期缺口小于-2年，且规模调整后的现金流流入修正久期大于等于5年的，得10分；
普通账户规模调整后的修正久期缺口小于-2年，且规模调整后的现金流流入修正久期小于5年大于等于4年的，得8分；
普通账户规模调整后的修正久期缺口小于-2年，且规模调整后的现金流流入修正久期小于4年大于等于3年的，得5分；
普通账户规模调整后的修正久期缺口小于-2年，且规模调整后的现金流流入修正久期小于3年大于等于2年的，得2分；
普通账户规模调整后的修正久期缺口小于-2年，且规模调整后的现金流流入修正久期小于2年的，得0分；
普通账户规模调整后的修正久期缺口大于2年，且负债现金流流出修正久期大于等于5年的，得8分；
普通账户规模调整后的修正久期缺口大于2年，且负债现金流流出修正久期小于5年大于等于4年的，得5分；
普通账户规模调整后的修正久期缺口大于2年，且负债现金流流出修正久期小于4年大于等于3年的，得2分；
普通账户规模调整后的修正久期缺口大于2年，且负债现金流流出修正久期小于3年的，得0分；</t>
  </si>
  <si>
    <t>不适用</t>
  </si>
  <si>
    <t>普通账户期限缺口在[-10,2]之间的，得10分；
普通账户期限缺口小于-10年，且规模调整后的现金流流入修正久期大于等于5年的，得5分；
普通账户期限缺口小于-10年，且规模调整后的现金流流入修正久期小于5年的，得0分；
普通账户期限缺口大于2年，且负债现金流流出修正久期大于等于5年的，得5分；
普通账户期限缺口大于2年，且负债现金流流出修正久期小于5年的，得0分；
非寿险业务占比大于90%的，不适用</t>
  </si>
  <si>
    <t>普通账户利率风险对冲率大于等于40%，且利率风险负债敏感度大于等于8%的，得5分；
普通账户利率风险对冲率大于等于40%，且利率风险负债敏感度小于8%大于等于5%的，得3分；
普通账户利率风险对冲率大于等于40%，且利率风险负债敏感度小于5%的，得0分；
普通账户利率风险对冲率小于40%大于等于20%，且利率风险负债敏感度大于等于16%的，得5分；
普通账户利率风险对冲率小于40%大于等于20%，且利率风险负债敏感度小于16%大于等于5%的，得3分；
普通账户利率风险对冲率小于40%大于等于20%，且利率风险负债敏感度小于5%的，得0分；
普通账户利率风险对冲率小于20%大于等于8%，且利率风险负债敏感度大于等于16%的，得4分；
普通账户利率风险对冲率小于20%大于等于8%，且利率风险负债敏感度小于16%大于等于5%的，得3分；
普通账户利率风险对冲率小于20%大于等于8%，且利率风险负债敏感度小于5%的，得0分；
普通账户利率风险对冲率小于8%，且利率风险负债敏感度大于等于16%的，得4分；
普通账户利率风险对冲率小于8%，且利率风险负债敏感度小于16%大于等于12%的，得3分；
普通账户利率风险对冲率小于8%，且利率风险负债敏感度小于12%大于等于5%的，得2分；
普通账户利率风险对冲率小于8%，且利率风险负债敏感度小于5%的，得0分；
非寿险业务占比大于90%的，不适用</t>
  </si>
  <si>
    <t>DV_X最大值与核心资本的比率</t>
  </si>
  <si>
    <t>普通账户基点价值变动率在[0,30%]的，得5分；
普通账户基点价值变动率在(30%,50%]的，得4分；
普通账户基点价值变动率在(50%,70%]的，得3分；
普通账户基点价值变动率在(70%,100%]的，得2分；
普通账户基点价值变动率大于100%的，得0分；
非寿险业务占比大于90%的，不适用</t>
  </si>
  <si>
    <t>三年平均年化综合投资收益率与寿险业务三年平均负债资金成本率差额</t>
  </si>
  <si>
    <t>7*寿险业务占比</t>
  </si>
  <si>
    <t>对公司普通账户、传统保险账户、分红保险账户、万能保险账户进行评估。
公司普通账户差额大于等于0的，且传统保险账户、分红保险账户、万能保险账户均大于等于0，得7分，
公司普通账户差额大于等于0的，存在传统保险账户、分红保险账户、万能保险账户一个账户小于0的，得5分，
公司普通账户差额大于等于0的，存在传统保险账户、分红保险账户、万能保险账户至少两个账户小于0的，得3分，
公司普通账户差额小于0的，得0分。</t>
  </si>
  <si>
    <t>年化综合投资收益率与寿险业务负债资金成本率差额</t>
  </si>
  <si>
    <t>4*寿险业务占比</t>
  </si>
  <si>
    <t>对公司普通账户、传统保险账户、分红保险账户、万能保险账户进行评估。
公司普通账户差额大于等于0的，且传统保险账户、分红保险账户、万能保险账户均大于等于0，得4分，
公司普通账户差额大于等于0的，存在传统保险账户、分红保险账户、万能保险账户小于0的，得2分，
公司普通账户差额小于0的，得0分。</t>
  </si>
  <si>
    <t>风险调整后的年化综合投资收益率与寿险业务负债保证成本率差额</t>
  </si>
  <si>
    <t>年化会计投资收益率与寿险业务负债有效成本率差额</t>
  </si>
  <si>
    <t>年化综合投资收益率与非寿险业务负债资金成本率差额</t>
  </si>
  <si>
    <t>19*非寿险业务占比</t>
  </si>
  <si>
    <t>普通账户年化综合投资收益率与非寿险业务负债资金成本率差额≥0，非寿险业务负债资金成本率&lt;0，普通账户年化综合投资收益率≥0，得19分
普通账户年化综合投资收益率与非寿险业务负债资金成本率差额≥0，非寿险业务负债资金成本率&lt;0，普通账户年化综合投资收益率&lt;0，得15分
普通账户年化综合投资收益率与非寿险业务负债资金成本率差额≥0，非寿险业务负债资金成本率≥0，得12分
普通账户年化综合投资收益率与非寿险业务负债资金成本率差额&lt;0，非寿险业务负债资金成本率&lt;0，得5分
普通账户年化综合投资收益率与非寿险业务负债资金成本率差额&lt;0，非寿险业务负债资金成本率≥0，得0分</t>
  </si>
  <si>
    <t>中短存续期产品年化综合投资收益率与负债资金成本率差额</t>
  </si>
  <si>
    <t>中短存续期产品成本收益状况</t>
  </si>
  <si>
    <t>如所有中短存续期产品差额均大于等于零的，或不适用的，得3分；对于单只中短存续期产品会计准备金及保户储金及投资款大于等于普通账户会计准备金及保户储金及投资款合计的千分之一的，有任一差额小于零的，每一差额小于零的产品减1分，扣完为止。对于单只中短存续期产品会计准备金及保户储金及投资款小于普通账户会计准备金及保户储金及投资款合计的千分之一的，差额小于零的，不扣分。</t>
  </si>
  <si>
    <t>中短存续期产品年化会计投资收益率与负债有效成本率差额</t>
  </si>
  <si>
    <t>压力情景一下预计差额</t>
  </si>
  <si>
    <t>6*寿险业务占比+6*非寿险业务占比</t>
  </si>
  <si>
    <t>压力情景下整体差额≥0的，该项得6分；差额为负值的公司，-2%≤差额&lt;0，得4分；-5%≤差额&lt;-2%，得2分；-10%≤差额&lt;-5%，得1分；其他不得分。</t>
  </si>
  <si>
    <t>压力情景二下预计差额</t>
  </si>
  <si>
    <t>6*寿险业务占比</t>
  </si>
  <si>
    <t>对公司普通账户、传统保险账户、分红保险账户、万能保险账户未来三年利差情况进行评估。
未来三年所有账户利差均大于等于0的，得6分。未来三年每年年末普通账户利差均大于等于0的，但传统保险账户、分红保险账户和万能保险账户账户中有小于0的，得4分；若未来三年仅有两年年末普通账户利差大于等于0的，得2分；若未来三年仅有一年年末普通账户利差大于等于0的，得1分；若未来三年年末普通账户利差均小于0的，得0分。</t>
  </si>
  <si>
    <t>压力情景三下预计差额</t>
  </si>
  <si>
    <t>压力情景四下预计差额</t>
  </si>
  <si>
    <t>12*非寿险业务占比</t>
  </si>
  <si>
    <t>预测会计投资收益率与非寿险业务负债资金成本率差额≥0，非寿险业务负债资金成本率&lt;0，预测会计投资收益率≥0，得12分
预测会计投资收益率与非寿险业务负债资金成本率差额≥0，非寿险业务负债资金成本率&lt;0，预测会计投资收益率&lt;0，得10分
预测会计投资收益率与非寿险业务负债资金成本率差额≥0，非寿险业务负债资金成本率≥0，得8分
预测会计投资收益率与非寿险业务负债资金成本率差额&lt;0，非寿险业务负债资金成本率&lt;0，得4分
预测会计投资收益率与非寿险业务负债资金成本率差额&lt;0，非寿险业务负债资金成本率≥0，得0分</t>
  </si>
  <si>
    <t>基本情景下未来累计现金及流动性管理工具</t>
  </si>
  <si>
    <t>10*普通账户占比</t>
  </si>
  <si>
    <t>保险公司在基本情景下未来一段期间内的累计现金及流动性管理工具</t>
  </si>
  <si>
    <r>
      <rPr>
        <sz val="10"/>
        <color rgb="FF000000"/>
        <rFont val="微软雅黑"/>
        <family val="2"/>
        <charset val="134"/>
      </rPr>
      <t>对公司普通账户、传统保险账户、分红保险账户、万能保险账户未来一年四个季度和未来第二年、未来第三年进行评估：
所有账户累计现金及流动性管理工具未来均大于等于0的，得10分；
普通账户累计现金及流动性管理工具未来均大于等于0，但传统保险账户、分红保险账户和万能保险账户账户至少一个账户小于0的，得8分；
普通账户累计现金及流动性管理工具未来至少一个期间小于0，但累计现金及流动性管理工具（高流动性资产变现后）未来均大于等于0的，得5分；
普通账户累计现金及流动性管理工具（高流动性资产变现后）未来至少一个期间小于0，但累计现金及流动性管理工具（中低流动性资产变现后）未来均大于等于0的，得0分</t>
    </r>
    <r>
      <rPr>
        <sz val="10"/>
        <color theme="1"/>
        <rFont val="微软雅黑"/>
        <family val="2"/>
        <charset val="134"/>
      </rPr>
      <t>；</t>
    </r>
    <r>
      <rPr>
        <b/>
        <sz val="10"/>
        <color rgb="FFFF0000"/>
        <rFont val="微软雅黑"/>
        <family val="2"/>
        <charset val="134"/>
      </rPr>
      <t xml:space="preserve">
普通账户累计现金及流动性管理工具（中低流动性资产后）未来至少一个期间小于0的，公司整体量化评估得分直接判为0分。</t>
    </r>
  </si>
  <si>
    <t>10*独立账户占比</t>
  </si>
  <si>
    <t>对公司独立账户未来一年四个季度和未来第二年、未来第三年进行评估：
独立账户累计现金及流动性管理工具（高流动性资产变现后）未来均大于等于0的，得10分；
独立账户累计现金及流动性管理工具（高流动性资产变现后）未来至少一个期间小于0，但累计现金及流动性管理工具（中低流动性资产后）未来均大于等于0的，得5分；
独立账户累计现金及流动性管理工具（中低流动性资产后）未来至少一个期间小于0的，得0分。</t>
  </si>
  <si>
    <t>压力情景下未来累计现金及流动性管理工具</t>
  </si>
  <si>
    <t>15*普通账户占比</t>
  </si>
  <si>
    <t>保险公司在压力情景下未来一段期间内的累计现金及流动性管理工具</t>
  </si>
  <si>
    <t>对公司普通账户、传统保险账户、分红保险账户、万能保险账户未来一年四个季度和未来第二年、未来第三年进行评估：
所有账户累计现金及流动性管理工具未来均大于等于0的，得15分；
普通账户累计现金及流动性管理工具未来均大于等于0，但传统保险账户、分红保险账户和万能保险账户账户至少一个账户小于0的，得12分；
普通账户累计现金及流动性管理工具未来至少一个期间小于0，但累计现金及流动性管理工具（高流动性资产变现后）未来均大于等于0的，得10分；
普通账户累计现金及流动性管理工具（高流动性资产变现后）未来至少一个期间小于0，但累计现金及流动性管理工具（中低流动性资产变现后）未来均大于等于0的，得5分；
普通账户累计现金及流动性管理工具（中低流动性资产后）未来至少一个期间小于0的，得0分。</t>
  </si>
  <si>
    <t>15*独立账户占比</t>
  </si>
  <si>
    <t>对公司独立账户未来一年四个季度和未来第二年、未来第三年进行评估：
独立账户累计现金及流动性管理工具（高流动性资产变现后）未来均大于等于0的，得15分；
独立账户累计现金及流动性管理工具（高流动性资产变现后）未来至少一个期间小于0，但累计现金及流动性管理工具（中低流动性资产变现后）未来均大于等于0的，得7分；
独立账户累计现金及流动性管理工具（中低流动性资产后）未来至少一个期间小于0的，得0分。</t>
  </si>
  <si>
    <t>流动性比例</t>
  </si>
  <si>
    <t>投资流动性资产与剩余期限在1年以上的政府债券、准政府债券的账面余额合计占本公司上季末总资产的比例</t>
  </si>
  <si>
    <t>普通账户流动性比例小于5%的，得0分；大于等于5%的，得5分。</t>
  </si>
  <si>
    <t>综合偿付能力充足率和核心偿付能力充足率</t>
  </si>
  <si>
    <t>报告期末公司的核心偿付能力充足率低于50%或综合偿付能力充足率低于100%的，公司整体量化评估得分为0分</t>
  </si>
  <si>
    <t>偿付能力达标</t>
  </si>
  <si>
    <t>注：</t>
  </si>
  <si>
    <t>1、非寿险业务占比是指非寿险业务准备金占寿险业务与非寿险业务之和的比，详见表1-3-2；；寿险业务占比=1-非寿险业务占比。</t>
  </si>
  <si>
    <t>2、对于独立账户规模不超过公司总资产1%的，现金流匹配按普通账户占比100%进行评价。</t>
  </si>
  <si>
    <t>序号</t>
  </si>
  <si>
    <t>目录</t>
  </si>
  <si>
    <t>表1-1资产配置状况</t>
  </si>
  <si>
    <t>表1-2资产信用状况</t>
  </si>
  <si>
    <t>表1-3负债产品信息</t>
  </si>
  <si>
    <t>表2-1期限结构匹配测试表_修正久期</t>
  </si>
  <si>
    <t>表2-2期限结构匹配测试表_关键久期</t>
  </si>
  <si>
    <t>表3-1成本收益匹配状况表</t>
  </si>
  <si>
    <t>表3-2成本收益匹配压力测试表</t>
  </si>
  <si>
    <t>表4-1现金流测试表_普通账户</t>
  </si>
  <si>
    <t>表4-2现金流测试表_传统保险账户</t>
  </si>
  <si>
    <t>表4-3现金流测试表_分红保险账户</t>
  </si>
  <si>
    <t>表4-4现金流测试表_万能保险账户</t>
  </si>
  <si>
    <t>表4-5现金流测试表_独立账户</t>
  </si>
  <si>
    <t>填表说明：</t>
  </si>
  <si>
    <t>单位</t>
  </si>
  <si>
    <t>人民币/元（有特殊说明除外）</t>
  </si>
  <si>
    <t>为含公式单元格（不可更改部分）</t>
  </si>
  <si>
    <t>—</t>
  </si>
  <si>
    <t>为无需填报内容的单元格</t>
  </si>
  <si>
    <t>填报精度：</t>
  </si>
  <si>
    <t>金额类填报小数点后两位，其余填报小数点后四位（百分号为小数点后两位）</t>
  </si>
  <si>
    <t>单位：人民币元</t>
  </si>
  <si>
    <t>上年末</t>
  </si>
  <si>
    <t>上季末</t>
  </si>
  <si>
    <t>本季末</t>
  </si>
  <si>
    <t>总资产</t>
  </si>
  <si>
    <t>净资产</t>
  </si>
  <si>
    <t>核心资本</t>
  </si>
  <si>
    <t>核心偿付能力充足率（%）</t>
  </si>
  <si>
    <t>综合偿付能力充足率（%）</t>
  </si>
  <si>
    <t>是否执行《企业会计准则第22号——金融工具确认和计量》财会[2017]7号？</t>
  </si>
  <si>
    <t>否</t>
  </si>
  <si>
    <t>普通账户</t>
  </si>
  <si>
    <t>传统保险账户</t>
  </si>
  <si>
    <t>其中：资本金账户</t>
  </si>
  <si>
    <t>次级债和资本补充债</t>
  </si>
  <si>
    <t>分红保险账户</t>
  </si>
  <si>
    <t>万能保险账户</t>
  </si>
  <si>
    <t>账面余额</t>
  </si>
  <si>
    <t>账面价值</t>
  </si>
  <si>
    <t>账面余额占比
（%）</t>
  </si>
  <si>
    <t>占比
较上年末变动（%）</t>
  </si>
  <si>
    <t>占比
较上季末变动（%）</t>
  </si>
  <si>
    <t>1、现金及流动性管理工具</t>
  </si>
  <si>
    <t>1.1境内现金及流动性管理工具</t>
  </si>
  <si>
    <t>1.2境外现金及流动性管理工具</t>
  </si>
  <si>
    <t>2、固定收益类投资资产</t>
  </si>
  <si>
    <t>2.1境内固定收益类投资资产</t>
  </si>
  <si>
    <t>2.1.1传统固定收益类投资资产</t>
  </si>
  <si>
    <t>其中：剩余期限不超过1年的政府债券、准政府债券</t>
  </si>
  <si>
    <t>其中：债券型基金</t>
  </si>
  <si>
    <t>2.1.2非标准固定收益类投资资产</t>
  </si>
  <si>
    <t>2.1.2.1固定收益类保险资产管理产品</t>
  </si>
  <si>
    <t>2.1.2.2另类保险资产管理产品</t>
  </si>
  <si>
    <t>2.1.2.3项目资产支持计划</t>
  </si>
  <si>
    <t>2.1.2.4基础设施债权投资计划</t>
  </si>
  <si>
    <t>2.1.2.5不动产债权投资计划</t>
  </si>
  <si>
    <t>2.1.2.6其他产品</t>
  </si>
  <si>
    <t>2.1.3其他固定收益类金融产品</t>
  </si>
  <si>
    <t xml:space="preserve">       其中：融资类信托计划</t>
  </si>
  <si>
    <t>2.1.4含保证条款的权益类投资资产</t>
  </si>
  <si>
    <t xml:space="preserve">      其中：优先股债务融资工具</t>
  </si>
  <si>
    <t xml:space="preserve">      其中：基础资产为投资性房地产的含保证条款的权益投资资产</t>
  </si>
  <si>
    <t xml:space="preserve">      其中：基础资产为基础设施的含保证条款的权益投资资产</t>
  </si>
  <si>
    <t>2.2境外固定收益类投资资产</t>
  </si>
  <si>
    <t>其中：剩余期限不超过1年的政府债券、国际金融组织债券、公司债券</t>
  </si>
  <si>
    <t>其中：不具有银行保本承诺的结构性存款</t>
  </si>
  <si>
    <t>3、权益类投资资产</t>
  </si>
  <si>
    <t>3.1境内权益类投资资产</t>
  </si>
  <si>
    <t>其中：境内直接投资股权和间接投资股权形成的长期股权投资</t>
  </si>
  <si>
    <t>其中：以自有资金对保险类企业的股权投资</t>
  </si>
  <si>
    <t>3.1.1上市普通股票</t>
  </si>
  <si>
    <t>3.1.2证券投资基金（不含货币市场基金、债券型基金）</t>
  </si>
  <si>
    <t>3.1.3优先股权权益融资工具</t>
  </si>
  <si>
    <t>3.1.4可转债</t>
  </si>
  <si>
    <t>3.1.5未上市企业股权</t>
  </si>
  <si>
    <t>3.1.6不含保证条款的权益类和混合类保险资产管理产品</t>
  </si>
  <si>
    <t>3.1.7不含保证条款的股权投资计划、私募股权投资基金</t>
  </si>
  <si>
    <t xml:space="preserve">      其中：基础资产为投资性房地产的不含保证条款的股权投资计划、私募股权投资基金</t>
  </si>
  <si>
    <t xml:space="preserve">      其中：基础资产为基础设施的不含保证条款的股权投资计划、私募股权投资基金</t>
  </si>
  <si>
    <t>3.1.8权益类信托计划</t>
  </si>
  <si>
    <t xml:space="preserve">      其中：基础资产为投资性房地产的权益类信托计划</t>
  </si>
  <si>
    <t>3.1.9其他权益类资产</t>
  </si>
  <si>
    <t xml:space="preserve">      其中：基础资产为投资性房地产的其他权益类资产</t>
  </si>
  <si>
    <t>3.2境外权益类投资资产</t>
  </si>
  <si>
    <t>其中：境外直接投资股权和间接投资股权形成的长期股权投资</t>
  </si>
  <si>
    <t>3.2.1普通股</t>
  </si>
  <si>
    <t>3.2.2证券投资基金（不含货币市场基金、债券型基金）</t>
  </si>
  <si>
    <t>3.2.3优先股权益融资工具</t>
  </si>
  <si>
    <t>3.2.4可转债</t>
  </si>
  <si>
    <t>3.2.5全球存托凭证、美国存托凭证</t>
  </si>
  <si>
    <t>3.2.6房地产信托投资基金（REITs）</t>
  </si>
  <si>
    <t>3.2.7未上市企业股权</t>
  </si>
  <si>
    <t>3.2.8股权投资基金</t>
  </si>
  <si>
    <t>3.2.9其他权益类资产</t>
  </si>
  <si>
    <t>4、投资性房地产</t>
  </si>
  <si>
    <t>4.1境内投资性房地产</t>
  </si>
  <si>
    <t>4.2境外投资性房地产</t>
  </si>
  <si>
    <t>投资资产合计</t>
  </si>
  <si>
    <t>另：卖出回购证券</t>
  </si>
  <si>
    <t>投资资产净额</t>
  </si>
  <si>
    <t>贷款</t>
  </si>
  <si>
    <t>其中：保户质押贷款</t>
  </si>
  <si>
    <t>其中：向不动产项目公司提供的股东借款</t>
  </si>
  <si>
    <t>金融衍生工具</t>
  </si>
  <si>
    <t>资金运用余额</t>
  </si>
  <si>
    <t>资金运用净额</t>
  </si>
  <si>
    <t>自用性不动产</t>
  </si>
  <si>
    <t>注：卖出回购证券以正数填报。</t>
  </si>
  <si>
    <t>比例监管</t>
  </si>
  <si>
    <t>账面余额占比（%）</t>
  </si>
  <si>
    <t>流动性资产</t>
  </si>
  <si>
    <t>固定收益类资产</t>
  </si>
  <si>
    <t>权益类资产</t>
  </si>
  <si>
    <t>不动产类资产</t>
  </si>
  <si>
    <t>其他金融资产</t>
  </si>
  <si>
    <t>境外投资余额</t>
  </si>
  <si>
    <t>资金运用比例超监测比例或监管比例说明</t>
  </si>
  <si>
    <t>1年及以内</t>
  </si>
  <si>
    <t>1-3年（含3年）</t>
  </si>
  <si>
    <t>3-5年(含5年)</t>
  </si>
  <si>
    <t>5-7年（含7年）</t>
  </si>
  <si>
    <t>7-10年（含10年）</t>
  </si>
  <si>
    <t>10-15年（含15年）</t>
  </si>
  <si>
    <t>15年以上</t>
  </si>
  <si>
    <t>无明确期限</t>
  </si>
  <si>
    <t>账面余额合计</t>
  </si>
  <si>
    <t>合计</t>
  </si>
  <si>
    <t>存款</t>
  </si>
  <si>
    <t>（准）政府债券</t>
  </si>
  <si>
    <t>金融企业（公司）债券</t>
  </si>
  <si>
    <t>非金融企业（公司）债券</t>
  </si>
  <si>
    <t>非标准固定收益类投资资产</t>
  </si>
  <si>
    <t>其他固定收益类金融产品</t>
  </si>
  <si>
    <t>含保证条款的权益类投资资产</t>
  </si>
  <si>
    <t>境内固定收益类投资资产合计</t>
  </si>
  <si>
    <t>境外固定收益类投资资产</t>
  </si>
  <si>
    <t>99%置信区间
1年样本</t>
  </si>
  <si>
    <t>99%置信区间
3年样本</t>
  </si>
  <si>
    <t>境内债券型基金</t>
  </si>
  <si>
    <t>VaR</t>
  </si>
  <si>
    <t>VaR/境内债券型基金账面价值</t>
  </si>
  <si>
    <t>境内权益资产</t>
  </si>
  <si>
    <t>VaR/境内权益资产账面价值</t>
  </si>
  <si>
    <t>境外权益资产</t>
  </si>
  <si>
    <t>VaR/境外权益资产账面价值</t>
  </si>
  <si>
    <t>注：本处所指权益资产包括上市股票及存托凭证、股票型基金、混合型基金，不含上市股票中的长期股权投资。</t>
  </si>
  <si>
    <t>外汇资产</t>
  </si>
  <si>
    <t>外汇负债</t>
  </si>
  <si>
    <t>外汇敞口头寸</t>
  </si>
  <si>
    <t>(a)</t>
  </si>
  <si>
    <t>(b)</t>
  </si>
  <si>
    <t>(a)-(b)</t>
  </si>
  <si>
    <t>账面价值（人民币计价）</t>
  </si>
  <si>
    <t>本季末融入资金余额</t>
  </si>
  <si>
    <t>上季末总资产</t>
  </si>
  <si>
    <t>上季末债券回购融入资金余额</t>
  </si>
  <si>
    <t>上季末独立账户资金余额</t>
  </si>
  <si>
    <t>(c)</t>
  </si>
  <si>
    <t>(d)</t>
  </si>
  <si>
    <t>融资杠杆比例[a/(b-c-d)]</t>
  </si>
  <si>
    <t>融资杠杆比例超监测比例说明</t>
  </si>
  <si>
    <t>外部评级</t>
  </si>
  <si>
    <t>免评级</t>
  </si>
  <si>
    <t>AAA</t>
  </si>
  <si>
    <t>AA</t>
  </si>
  <si>
    <t>A</t>
  </si>
  <si>
    <t>BBB</t>
  </si>
  <si>
    <t>BBB以下</t>
  </si>
  <si>
    <t>无评级</t>
  </si>
  <si>
    <t>资产规模</t>
  </si>
  <si>
    <t>占比</t>
  </si>
  <si>
    <t>存在“BBB”、“BBB以下”及“无评级”资产的说明</t>
  </si>
  <si>
    <t>定期存款、协议存款、结构性存款</t>
  </si>
  <si>
    <t>账面余额占比</t>
  </si>
  <si>
    <t>同业存单</t>
  </si>
  <si>
    <t>国有商业银行</t>
  </si>
  <si>
    <t>股份制商业银行、邮政储蓄银行</t>
  </si>
  <si>
    <t>城市商业银行及国际信用评级在A级及以上的外资商业银行</t>
  </si>
  <si>
    <t>其他境内商业银行和境外银行</t>
  </si>
  <si>
    <t>其他存款机构</t>
  </si>
  <si>
    <t>交叉分布</t>
  </si>
  <si>
    <t>剩余期限</t>
  </si>
  <si>
    <t>境内</t>
  </si>
  <si>
    <t>境外</t>
  </si>
  <si>
    <t>正常类</t>
  </si>
  <si>
    <t>关注类</t>
  </si>
  <si>
    <t>次级类</t>
  </si>
  <si>
    <t>可疑类</t>
  </si>
  <si>
    <t>损失类</t>
  </si>
  <si>
    <t>权益类</t>
  </si>
  <si>
    <t>股权-有公允价格</t>
  </si>
  <si>
    <t>股权-无公允价格</t>
  </si>
  <si>
    <t>股权金融产品</t>
  </si>
  <si>
    <t>固定收益类</t>
  </si>
  <si>
    <t>债券</t>
  </si>
  <si>
    <t>基础设施及不动产债权投资计划</t>
  </si>
  <si>
    <t>其他</t>
  </si>
  <si>
    <t>不动产类</t>
  </si>
  <si>
    <t>存在“次级类”、“可疑类”及“损失类”资产的说明</t>
  </si>
  <si>
    <t>行业</t>
  </si>
  <si>
    <t>单一资产投资</t>
  </si>
  <si>
    <t>单一法人主体</t>
  </si>
  <si>
    <t>行业名称</t>
  </si>
  <si>
    <t>风险敞口</t>
  </si>
  <si>
    <t>风险敞口权重</t>
  </si>
  <si>
    <t>占总资产比例</t>
  </si>
  <si>
    <t>单一资产投资名称</t>
  </si>
  <si>
    <t>是否重大股权投资</t>
  </si>
  <si>
    <t>单一法人主体名称</t>
  </si>
  <si>
    <t>第一交易对手</t>
  </si>
  <si>
    <t>40|不适用</t>
  </si>
  <si>
    <t>是</t>
  </si>
  <si>
    <t>1|农林牧渔</t>
  </si>
  <si>
    <t>第二交易对手</t>
  </si>
  <si>
    <t>2|采掘</t>
  </si>
  <si>
    <t>第三交易对手</t>
  </si>
  <si>
    <t>3|化工</t>
  </si>
  <si>
    <t>第四交易对手</t>
  </si>
  <si>
    <t>4|黑色金属</t>
  </si>
  <si>
    <t>第五交易对手</t>
  </si>
  <si>
    <t>5|有色金属</t>
  </si>
  <si>
    <t>集中度指标HHI</t>
  </si>
  <si>
    <t>6|电子元器件</t>
  </si>
  <si>
    <t>单一资产投资集中度、单一法人主体集中度超监管比例说明</t>
  </si>
  <si>
    <t>7|家用电器</t>
  </si>
  <si>
    <t>8|食品饮料</t>
  </si>
  <si>
    <t>9|纺织服装</t>
  </si>
  <si>
    <t>账面价值变动</t>
  </si>
  <si>
    <t>对净资产影响</t>
  </si>
  <si>
    <t>10|轻工制造</t>
  </si>
  <si>
    <t>可供出售类和交易类固收投资资产</t>
  </si>
  <si>
    <t>11|医药生物</t>
  </si>
  <si>
    <t>相对波动率(利率向上)</t>
  </si>
  <si>
    <t>σ=9%</t>
  </si>
  <si>
    <t>12|公共事业</t>
  </si>
  <si>
    <t>σ=17%</t>
  </si>
  <si>
    <t>13|交通运输</t>
  </si>
  <si>
    <t>σ=77%</t>
  </si>
  <si>
    <t>14|房地产</t>
  </si>
  <si>
    <t>15|商业贸易</t>
  </si>
  <si>
    <t>16|餐饮旅游</t>
  </si>
  <si>
    <t>17|综合</t>
  </si>
  <si>
    <t>18|建筑材料</t>
  </si>
  <si>
    <t>19|建筑装饰</t>
  </si>
  <si>
    <t>20|电气设备</t>
  </si>
  <si>
    <t>21|国防军工</t>
  </si>
  <si>
    <t>22|计算机</t>
  </si>
  <si>
    <t>23|传媒</t>
  </si>
  <si>
    <t>24|通信</t>
  </si>
  <si>
    <t>25|银行</t>
  </si>
  <si>
    <t>26|非银金融</t>
  </si>
  <si>
    <t>27|汽车</t>
  </si>
  <si>
    <t>28|机械设备</t>
  </si>
  <si>
    <t>29|Energy</t>
  </si>
  <si>
    <t>30|Materials</t>
  </si>
  <si>
    <t>31|Industrials</t>
  </si>
  <si>
    <t>32|Consumer Discretionary</t>
  </si>
  <si>
    <t>33|Consumer Staples</t>
  </si>
  <si>
    <t>34|Health Care</t>
  </si>
  <si>
    <t>35|Financials</t>
  </si>
  <si>
    <t>36|Information Technology</t>
  </si>
  <si>
    <t>37|Telecommunication Services</t>
  </si>
  <si>
    <t>38|Utilities</t>
  </si>
  <si>
    <t>39|Real Estate</t>
  </si>
  <si>
    <t>账户</t>
  </si>
  <si>
    <t>寿险责任准备金和长期健康险责任准备金</t>
  </si>
  <si>
    <t>未到期责任准备金</t>
  </si>
  <si>
    <t>未决赔款准备金</t>
  </si>
  <si>
    <t>保户储金及投资款</t>
  </si>
  <si>
    <t>应收分保
未到期责任准备金</t>
  </si>
  <si>
    <t>应收分保
未决赔款准备金</t>
  </si>
  <si>
    <t>应收分保
寿险责任准备金</t>
  </si>
  <si>
    <t>应收分保
长期健康险责任准备金</t>
  </si>
  <si>
    <t>合理估计负债</t>
  </si>
  <si>
    <t>风险边际</t>
  </si>
  <si>
    <t>剩余边际</t>
  </si>
  <si>
    <t>其中：历史高利率保单</t>
  </si>
  <si>
    <t>独立账户</t>
  </si>
  <si>
    <t>填报说明：公司没有高利率保单的，不需要填写相关内容。</t>
  </si>
  <si>
    <t>短期寿险</t>
  </si>
  <si>
    <t>短期意外险</t>
  </si>
  <si>
    <t>短期健康险</t>
  </si>
  <si>
    <t>非寿险业务合计</t>
  </si>
  <si>
    <t>非寿险业务占比</t>
  </si>
  <si>
    <t>业务类型</t>
  </si>
  <si>
    <t>缴费年期</t>
  </si>
  <si>
    <t>规模</t>
  </si>
  <si>
    <t>产品结构占比</t>
  </si>
  <si>
    <t>中短存续期产品规模</t>
  </si>
  <si>
    <t>中短存续期产品占比</t>
  </si>
  <si>
    <t>寿险业务</t>
  </si>
  <si>
    <t>趸交</t>
  </si>
  <si>
    <t>3年期及以内</t>
  </si>
  <si>
    <t>3-5年期（含5年期）</t>
  </si>
  <si>
    <t>5-10年期（含10年期）</t>
  </si>
  <si>
    <t>10年期以上</t>
  </si>
  <si>
    <t>非寿险业务</t>
  </si>
  <si>
    <t>个人营销渠道</t>
  </si>
  <si>
    <t>银邮保险渠道</t>
  </si>
  <si>
    <t>其他渠道</t>
  </si>
  <si>
    <t>季度第一个月</t>
  </si>
  <si>
    <t>季度第二个月</t>
  </si>
  <si>
    <t>季度第三个月</t>
  </si>
  <si>
    <t>产品账户</t>
  </si>
  <si>
    <t>未来一年</t>
  </si>
  <si>
    <t>未来二年</t>
  </si>
  <si>
    <t>未来三年</t>
  </si>
  <si>
    <t>中短存续期产品</t>
  </si>
  <si>
    <t>表2-1 期限结构匹配测试表</t>
  </si>
  <si>
    <t>单位：年/人民币元</t>
  </si>
  <si>
    <t>修正久期</t>
  </si>
  <si>
    <t>规模调整后的
修正久期缺口</t>
  </si>
  <si>
    <t>折现值</t>
  </si>
  <si>
    <t>金额修正久期
缺口</t>
  </si>
  <si>
    <t>金额修正久期
缺口率</t>
  </si>
  <si>
    <t>资产调整后的
期限缺口</t>
  </si>
  <si>
    <t>资产现金流</t>
  </si>
  <si>
    <t>负债现金流流入</t>
  </si>
  <si>
    <t>规模调整后的
现金流流入</t>
  </si>
  <si>
    <t>负债现金流流出</t>
  </si>
  <si>
    <t>长期股权投资</t>
  </si>
  <si>
    <t>投资性房地产</t>
  </si>
  <si>
    <t>有效久期</t>
  </si>
  <si>
    <t>规模调整后的
有效久期缺口</t>
  </si>
  <si>
    <t>金额有效久期
缺口</t>
  </si>
  <si>
    <t>金额有效久期缺口率</t>
  </si>
  <si>
    <t>利率风险</t>
  </si>
  <si>
    <t>利率风险
资产敏感度</t>
  </si>
  <si>
    <t>利率风险
负债敏感度</t>
  </si>
  <si>
    <t>表2-2 期限结构匹配测试表</t>
  </si>
  <si>
    <t>计算口径</t>
  </si>
  <si>
    <t>DV10</t>
  </si>
  <si>
    <t>关键久期</t>
  </si>
  <si>
    <t>负债现金流
流入</t>
  </si>
  <si>
    <t>负债现金流
流出</t>
  </si>
  <si>
    <t>缺口</t>
  </si>
  <si>
    <t>情景</t>
  </si>
  <si>
    <t>DV_X</t>
  </si>
  <si>
    <t>LA</t>
  </si>
  <si>
    <t>DV_X合计</t>
  </si>
  <si>
    <t>DV变动率</t>
  </si>
  <si>
    <t>X</t>
  </si>
  <si>
    <t>上升</t>
  </si>
  <si>
    <t>下降</t>
  </si>
  <si>
    <t>倾斜上</t>
  </si>
  <si>
    <t>倾斜下</t>
  </si>
  <si>
    <t>扭转上</t>
  </si>
  <si>
    <t>扭转下</t>
  </si>
  <si>
    <t>DV变动率对应的不利情景，较上季度发生变动的，请说明原因</t>
  </si>
  <si>
    <t>表3-1 成本收益匹配状况表</t>
  </si>
  <si>
    <t>指标</t>
  </si>
  <si>
    <t>一、资产指标</t>
  </si>
  <si>
    <t>可计算现金流的固定收益类投资资产账面价值</t>
  </si>
  <si>
    <t>B</t>
  </si>
  <si>
    <t>可计算现金流的固定收益类投资资产占比</t>
  </si>
  <si>
    <t>C=B÷A</t>
  </si>
  <si>
    <t>会计投资收益率</t>
  </si>
  <si>
    <t>D</t>
  </si>
  <si>
    <t>年化会计投资收益率</t>
  </si>
  <si>
    <t>E=[(l)-(d)]/(m)</t>
  </si>
  <si>
    <t>综合投资收益率</t>
  </si>
  <si>
    <t>F=(h)÷(m)</t>
  </si>
  <si>
    <t>三年平均年化综合投资收益率</t>
  </si>
  <si>
    <t>G=[(1+J)(1+H)(1+I)]^(1/3)-1</t>
  </si>
  <si>
    <t>过去第一年综合投资收益率</t>
  </si>
  <si>
    <t>H</t>
  </si>
  <si>
    <t>过去第二年综合投资收益率</t>
  </si>
  <si>
    <t>I</t>
  </si>
  <si>
    <t>年化综合投资收益率</t>
  </si>
  <si>
    <t>J=(l)÷(m)</t>
  </si>
  <si>
    <t>投资收益</t>
  </si>
  <si>
    <t>公允价值变动损益</t>
  </si>
  <si>
    <t>其他投资损益</t>
  </si>
  <si>
    <t>其中：投融资活动汇兑损益</t>
  </si>
  <si>
    <t>其中：投资性房地产租金收入</t>
  </si>
  <si>
    <t>其中：长期股权投资计入营业外收入的部分</t>
  </si>
  <si>
    <t>可供出售金融资产公允价值变动额</t>
  </si>
  <si>
    <t>减：投资资产减值损失</t>
  </si>
  <si>
    <t>(e)</t>
  </si>
  <si>
    <t>减：投资业务税金及附加</t>
  </si>
  <si>
    <t>(f)</t>
  </si>
  <si>
    <t>减：利息支出</t>
  </si>
  <si>
    <t>(g)</t>
  </si>
  <si>
    <t>小计：综合投资收益</t>
  </si>
  <si>
    <t>(h)=(a)+(b)+(c)+(d)-(e)-(f)-(g)</t>
  </si>
  <si>
    <t>该会计年度未来可计算现金流的固定收益类投资资产利息收入</t>
  </si>
  <si>
    <t>(i)</t>
  </si>
  <si>
    <t>其他当年可确定投资收入</t>
  </si>
  <si>
    <t>减：其他当年可确定投资支出</t>
  </si>
  <si>
    <t>(k)</t>
  </si>
  <si>
    <t>小计：年化综合投资收益</t>
  </si>
  <si>
    <t>(l)=(h)+(i)+(g)-(k)</t>
  </si>
  <si>
    <t>资金运用平均净额（净价口径）</t>
  </si>
  <si>
    <t>(m)</t>
  </si>
  <si>
    <t>风险调整后的年化综合投资收益率</t>
  </si>
  <si>
    <t>K=[(l)-0.08×sqrt((n)^2+0.5(n)×(o)+(o)^2)]÷(m)</t>
  </si>
  <si>
    <t>市场风险最低资本</t>
  </si>
  <si>
    <t>(n)</t>
  </si>
  <si>
    <t>信用风险最低资本</t>
  </si>
  <si>
    <t>(o)</t>
  </si>
  <si>
    <t>可计算现金流的固定收益类投资资产到期收益率</t>
  </si>
  <si>
    <t>L</t>
  </si>
  <si>
    <t>二、寿险业务负债指标</t>
  </si>
  <si>
    <t>寿险业务负债有效成本率</t>
  </si>
  <si>
    <t>M</t>
  </si>
  <si>
    <t>寿险业务负债资金成本率</t>
  </si>
  <si>
    <t>N</t>
  </si>
  <si>
    <t>寿险业务负债保证成本率</t>
  </si>
  <si>
    <t>O</t>
  </si>
  <si>
    <t>去年同期寿险业务负债资金成本率</t>
  </si>
  <si>
    <t>P</t>
  </si>
  <si>
    <t>前年同期寿险业务负债资金成本率</t>
  </si>
  <si>
    <t>Q</t>
  </si>
  <si>
    <t>寿险业务三年平均负债资金成本率</t>
  </si>
  <si>
    <t>R=（N+P+Q)/3</t>
  </si>
  <si>
    <t>三、寿险业务成本收益匹配指标</t>
  </si>
  <si>
    <t>S=G-R</t>
  </si>
  <si>
    <t>T=J- N</t>
  </si>
  <si>
    <t>U=K- O</t>
  </si>
  <si>
    <t>V=E - M</t>
  </si>
  <si>
    <t>规模调整后的可计算现金流的固定收益类投资资产到期收益率与寿险业务负债保证成本率差额</t>
  </si>
  <si>
    <t>W=L×C- O</t>
  </si>
  <si>
    <t>四、非寿险业务指标</t>
  </si>
  <si>
    <t>非寿险业务负债综合成本</t>
  </si>
  <si>
    <t>非寿险业务负债资金成本率</t>
  </si>
  <si>
    <t>Y</t>
  </si>
  <si>
    <t>Z=J-Y</t>
  </si>
  <si>
    <t>产品</t>
  </si>
  <si>
    <t>本年度新增保费规模
（人民币元）</t>
  </si>
  <si>
    <t>会计准备金及保户储金及投资款（人民币元）</t>
  </si>
  <si>
    <t>会计准备金及保户储金及投资款占比</t>
  </si>
  <si>
    <t>产品或账户年化会计投资收益率</t>
  </si>
  <si>
    <t>产品或账户年化综合投资收益率</t>
  </si>
  <si>
    <t>中短存续期产品负债资金成本率</t>
  </si>
  <si>
    <t>中短存续期产品负债有效成本率</t>
  </si>
  <si>
    <t>产品或账户年化综合投资收益率与中短存续期产品负债资金成本率差额</t>
  </si>
  <si>
    <t>产品或账户年化会计投资收益率与中短存续期产品负债有效成本率差额</t>
  </si>
  <si>
    <t>（a）</t>
  </si>
  <si>
    <t>（b）</t>
  </si>
  <si>
    <t>（d）</t>
  </si>
  <si>
    <t>(e)=(b) - (c)</t>
  </si>
  <si>
    <t>(f)=(a) - (d)</t>
  </si>
  <si>
    <t>产品1</t>
  </si>
  <si>
    <t>产品2</t>
  </si>
  <si>
    <t>产品3</t>
  </si>
  <si>
    <t>产品4</t>
  </si>
  <si>
    <t>产品5</t>
  </si>
  <si>
    <t>产品6</t>
  </si>
  <si>
    <t>产品7</t>
  </si>
  <si>
    <t>产品8</t>
  </si>
  <si>
    <t>产品9</t>
  </si>
  <si>
    <t>产品10</t>
  </si>
  <si>
    <t>产品11</t>
  </si>
  <si>
    <t>产品12</t>
  </si>
  <si>
    <t>产品13</t>
  </si>
  <si>
    <t>产品14</t>
  </si>
  <si>
    <t>产品15</t>
  </si>
  <si>
    <t>产品16</t>
  </si>
  <si>
    <t>产品17</t>
  </si>
  <si>
    <t>产品18</t>
  </si>
  <si>
    <t>产品19</t>
  </si>
  <si>
    <t>产品20</t>
  </si>
  <si>
    <t>产品21</t>
  </si>
  <si>
    <t>产品22</t>
  </si>
  <si>
    <t>产品23</t>
  </si>
  <si>
    <t>产品24</t>
  </si>
  <si>
    <t>产品25</t>
  </si>
  <si>
    <t>产品26</t>
  </si>
  <si>
    <t>产品27</t>
  </si>
  <si>
    <t>产品28</t>
  </si>
  <si>
    <t>产品29</t>
  </si>
  <si>
    <t>产品30</t>
  </si>
  <si>
    <t>产品31</t>
  </si>
  <si>
    <t>产品32</t>
  </si>
  <si>
    <t>产品33</t>
  </si>
  <si>
    <t>产品34</t>
  </si>
  <si>
    <t>产品35</t>
  </si>
  <si>
    <t>产品36</t>
  </si>
  <si>
    <t>产品37</t>
  </si>
  <si>
    <t>产品38</t>
  </si>
  <si>
    <t>产品39</t>
  </si>
  <si>
    <t>产品40</t>
  </si>
  <si>
    <t>……</t>
  </si>
  <si>
    <r>
      <rPr>
        <b/>
        <sz val="18"/>
        <color theme="1"/>
        <rFont val="微软雅黑"/>
        <family val="2"/>
        <charset val="134"/>
      </rPr>
      <t>表3-2 成本收益</t>
    </r>
    <r>
      <rPr>
        <b/>
        <sz val="18"/>
        <rFont val="微软雅黑"/>
        <family val="2"/>
        <charset val="134"/>
      </rPr>
      <t>匹配压力测试表</t>
    </r>
  </si>
  <si>
    <t>3-2-1. 收益预测</t>
  </si>
  <si>
    <t>资产类别</t>
  </si>
  <si>
    <t>当前配置占比</t>
  </si>
  <si>
    <t>年初至报告期末的综合投资收益率（或卖出回购证券成本率）</t>
  </si>
  <si>
    <t>预测会计投资收益率（或卖出回购证券成本率）</t>
  </si>
  <si>
    <t>未来第一年</t>
  </si>
  <si>
    <t>未来第二年</t>
  </si>
  <si>
    <t>未来第三年</t>
  </si>
  <si>
    <t>3.1境内长期股权投资</t>
  </si>
  <si>
    <t>3.2境内不含长期股权投资的上市股票和基金</t>
  </si>
  <si>
    <t>3.3境内不含长期股权投资的其他权益投资资产</t>
  </si>
  <si>
    <t>3.4境外权益类投资资产</t>
  </si>
  <si>
    <t>资金运用净额未来三年中任意一年的预测会计投资收益率高于三年平均年化综合投资收益率3个百分点（含）的说明</t>
  </si>
  <si>
    <t>3-2-2. 资产配置占比</t>
  </si>
  <si>
    <t>各账户资产占公司普通账户比例</t>
  </si>
  <si>
    <t>3-2-3. 成本收益压力测试</t>
  </si>
  <si>
    <t>基本情景</t>
  </si>
  <si>
    <t>资产占比</t>
  </si>
  <si>
    <t>预测会计投资收益率</t>
  </si>
  <si>
    <t>差额</t>
  </si>
  <si>
    <t>存量</t>
  </si>
  <si>
    <t>新增</t>
  </si>
  <si>
    <t>压力情景一</t>
  </si>
  <si>
    <t>压力前账面价值</t>
  </si>
  <si>
    <t>压力后账面价值</t>
  </si>
  <si>
    <t>现金及流动性管理工具</t>
  </si>
  <si>
    <t>固定收益类投资资产</t>
  </si>
  <si>
    <t>权益类投资资产</t>
  </si>
  <si>
    <t>投资资产损失率</t>
  </si>
  <si>
    <t>压力后差额一</t>
  </si>
  <si>
    <t>压力后差额二</t>
  </si>
  <si>
    <t>压力情景二</t>
  </si>
  <si>
    <t>压力情景三</t>
  </si>
  <si>
    <t>压力情景四</t>
  </si>
  <si>
    <t>表4-1 现金流测试表</t>
  </si>
  <si>
    <t>测试范围：公司普通账户</t>
  </si>
  <si>
    <t>测试情景</t>
  </si>
  <si>
    <t>本季度</t>
  </si>
  <si>
    <t>压力情景</t>
  </si>
  <si>
    <t>时间</t>
  </si>
  <si>
    <t>未来第二年度
剩余季度</t>
  </si>
  <si>
    <t>未来第三年度</t>
  </si>
  <si>
    <t>未来第1季度</t>
  </si>
  <si>
    <t>未来第2季度</t>
  </si>
  <si>
    <t>未来第3季度</t>
  </si>
  <si>
    <t>未来第4季度</t>
  </si>
  <si>
    <t>1.业务现金流（1.1+1.2+1.3）</t>
  </si>
  <si>
    <t>1.1报告日有效业务现金流</t>
  </si>
  <si>
    <t xml:space="preserve">  保费收入</t>
  </si>
  <si>
    <t xml:space="preserve">  减：赔付支出</t>
  </si>
  <si>
    <t xml:space="preserve">      其中：满期给付</t>
  </si>
  <si>
    <t xml:space="preserve">  减：退保支出</t>
  </si>
  <si>
    <t xml:space="preserve">  减：红利支出</t>
  </si>
  <si>
    <t xml:space="preserve">  减：股利支出</t>
  </si>
  <si>
    <t xml:space="preserve">  减：费用支出</t>
  </si>
  <si>
    <t xml:space="preserve">     其中：业务及管理费</t>
  </si>
  <si>
    <t xml:space="preserve">               佣金及手续费</t>
  </si>
  <si>
    <t xml:space="preserve">  减：再保业务支出净额</t>
  </si>
  <si>
    <t>1.2测试区间新业务现金流</t>
  </si>
  <si>
    <t xml:space="preserve">      其中：业务及管理费</t>
  </si>
  <si>
    <t xml:space="preserve">                佣金及手续费</t>
  </si>
  <si>
    <t>1.3其他业务现金流</t>
  </si>
  <si>
    <t>2.资产现金流</t>
  </si>
  <si>
    <t xml:space="preserve">  利息收入</t>
  </si>
  <si>
    <t xml:space="preserve">  红利收入</t>
  </si>
  <si>
    <t xml:space="preserve">  到期资产</t>
  </si>
  <si>
    <t xml:space="preserve">  出售资产</t>
  </si>
  <si>
    <t xml:space="preserve">  其他资产现金流</t>
  </si>
  <si>
    <t>3.筹资现金流</t>
  </si>
  <si>
    <t xml:space="preserve">  筹资现金流入</t>
  </si>
  <si>
    <t xml:space="preserve">      其中：股东增资</t>
  </si>
  <si>
    <t xml:space="preserve">                发行债券</t>
  </si>
  <si>
    <t xml:space="preserve">                卖出回购金融资产、拆入资金的流入</t>
  </si>
  <si>
    <t xml:space="preserve">  减：筹资现金流出</t>
  </si>
  <si>
    <t xml:space="preserve">       其中：回购金融资产、拆入资金的流出</t>
  </si>
  <si>
    <t xml:space="preserve">                 借款本金及利息、债券本金及利息</t>
  </si>
  <si>
    <t>其中：已作为质押、抵押或信用增级工具的现金及流动性管理工具</t>
  </si>
  <si>
    <t>7.高流动性资产规模</t>
  </si>
  <si>
    <t>其中：已作为质押、抵押或信用增级工具的高流动性资产</t>
  </si>
  <si>
    <t>8.高流动性资产变现</t>
  </si>
  <si>
    <t>9.累计现金及流动性管理工具（高流动性资产变现后）</t>
  </si>
  <si>
    <t>10.中低流动性资产规模</t>
  </si>
  <si>
    <t>其中：已作为质押、抵押或信用增级工具的中低流动性资产</t>
  </si>
  <si>
    <t>11.中低流动性资产变现</t>
  </si>
  <si>
    <t>12.累计现金及流动性管理工具（中低流动性资产变现后）</t>
  </si>
  <si>
    <t>表4-2 现金流预测表</t>
  </si>
  <si>
    <t>测试范围：传统保险账户</t>
  </si>
  <si>
    <r>
      <rPr>
        <sz val="10"/>
        <rFont val="微软雅黑"/>
        <family val="2"/>
        <charset val="134"/>
      </rPr>
      <t xml:space="preserve">       其中：</t>
    </r>
    <r>
      <rPr>
        <b/>
        <sz val="10"/>
        <rFont val="微软雅黑"/>
        <family val="2"/>
        <charset val="134"/>
      </rPr>
      <t>回购金融资产、拆入资金的流出</t>
    </r>
  </si>
  <si>
    <t xml:space="preserve">               借款本金及利息、债券本金及利息</t>
  </si>
  <si>
    <t>表4-3 现金流预测表</t>
  </si>
  <si>
    <t>测试范围：分红保险账户</t>
  </si>
  <si>
    <t>表4-4 现金流预测表</t>
  </si>
  <si>
    <t>测试范围：万能保险账户</t>
  </si>
  <si>
    <t>表4-5 现金流预测表</t>
  </si>
  <si>
    <t>测试范围：独立账户</t>
  </si>
  <si>
    <t>填报需说明的事项:</t>
  </si>
  <si>
    <t>4.预收保费等调整项</t>
    <phoneticPr fontId="0" type="noConversion"/>
  </si>
  <si>
    <t>5.净现金流 = （1+2+3+4）</t>
  </si>
  <si>
    <t>6.累计现金及流动性管理工具</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</si>
</sst>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 #,##0.00_ ;_ * \-#,##0.00_ ;_ * &quot;-&quot;??_ ;_ @_ "/>
    <numFmt numFmtId="165" formatCode="#,##0.0000"/>
    <numFmt numFmtId="166" formatCode="[$-F800]dddd\,\ mmmm\ dd\,\ yyyy"/>
    <numFmt numFmtId="167" formatCode="0.0000"/>
    <numFmt numFmtId="168" formatCode="0.00_ "/>
    <numFmt numFmtId="169" formatCode="0.0000_);[Red]\(0.0000\)"/>
    <numFmt numFmtId="170" formatCode="0.0000_ "/>
    <numFmt numFmtId="171" formatCode="#,##0_ "/>
    <numFmt numFmtId="172" formatCode="0.00_);[Red]\(0.00\)"/>
    <numFmt numFmtId="173" formatCode="_ * #,##0_ ;_ * \-#,##0_ ;_ * &quot;-&quot;??_ ;_ @_ "/>
    <numFmt numFmtId="174" formatCode="#,##0.0_ "/>
  </numFmts>
  <fonts count="47">
    <font>
      <sz val="11"/>
      <color theme="1"/>
      <name val="DengXian"/>
      <charset val="134"/>
      <scheme val="minor"/>
    </font>
    <font>
      <b/>
      <sz val="10"/>
      <name val="微软雅黑"/>
      <family val="2"/>
      <charset val="134"/>
    </font>
    <font>
      <b/>
      <sz val="10"/>
      <color theme="1"/>
      <name val="微软雅黑"/>
      <family val="2"/>
      <charset val="134"/>
    </font>
    <font>
      <sz val="11"/>
      <color theme="1"/>
      <name val="微软雅黑"/>
      <family val="2"/>
      <charset val="134"/>
    </font>
    <font>
      <sz val="10"/>
      <color theme="1"/>
      <name val="微软雅黑"/>
      <family val="2"/>
      <charset val="134"/>
    </font>
    <font>
      <b/>
      <sz val="18"/>
      <name val="微软雅黑"/>
      <family val="2"/>
      <charset val="134"/>
    </font>
    <font>
      <sz val="10"/>
      <name val="微软雅黑"/>
      <family val="2"/>
      <charset val="134"/>
    </font>
    <font>
      <b/>
      <sz val="18"/>
      <color theme="1"/>
      <name val="微软雅黑"/>
      <family val="2"/>
      <charset val="134"/>
    </font>
    <font>
      <b/>
      <sz val="10"/>
      <color rgb="FFFF0000"/>
      <name val="微软雅黑"/>
      <family val="2"/>
      <charset val="134"/>
    </font>
    <font>
      <sz val="9.5"/>
      <color theme="1"/>
      <name val="微软雅黑"/>
      <family val="2"/>
      <charset val="134"/>
    </font>
    <font>
      <b/>
      <sz val="9.5"/>
      <name val="微软雅黑"/>
      <family val="2"/>
      <charset val="134"/>
    </font>
    <font>
      <sz val="9.5"/>
      <name val="微软雅黑"/>
      <family val="2"/>
      <charset val="134"/>
    </font>
    <font>
      <b/>
      <sz val="9.5"/>
      <color theme="1"/>
      <name val="微软雅黑"/>
      <family val="2"/>
      <charset val="134"/>
    </font>
    <font>
      <sz val="16"/>
      <color theme="1"/>
      <name val="微软雅黑"/>
      <family val="2"/>
      <charset val="134"/>
    </font>
    <font>
      <b/>
      <sz val="11"/>
      <name val="微软雅黑"/>
      <family val="2"/>
      <charset val="134"/>
    </font>
    <font>
      <sz val="11"/>
      <name val="微软雅黑"/>
      <family val="2"/>
      <charset val="134"/>
    </font>
    <font>
      <sz val="10"/>
      <name val="Calibri"/>
      <family val="2"/>
    </font>
    <font>
      <b/>
      <sz val="11"/>
      <name val="DengXian"/>
      <charset val="134"/>
      <scheme val="minor"/>
    </font>
    <font>
      <b/>
      <sz val="10"/>
      <color indexed="8"/>
      <name val="微软雅黑"/>
      <family val="2"/>
      <charset val="134"/>
    </font>
    <font>
      <sz val="11"/>
      <color theme="0" tint="-0.34998626667073579"/>
      <name val="DengXian"/>
      <charset val="134"/>
      <scheme val="minor"/>
    </font>
    <font>
      <b/>
      <sz val="10"/>
      <color rgb="FFC00000"/>
      <name val="微软雅黑"/>
      <family val="2"/>
      <charset val="134"/>
    </font>
    <font>
      <b/>
      <sz val="10"/>
      <color theme="0"/>
      <name val="微软雅黑"/>
      <family val="2"/>
      <charset val="134"/>
    </font>
    <font>
      <b/>
      <sz val="10"/>
      <color rgb="FF000000"/>
      <name val="微软雅黑"/>
      <family val="2"/>
      <charset val="134"/>
    </font>
    <font>
      <sz val="10"/>
      <color rgb="FF000000"/>
      <name val="微软雅黑"/>
      <family val="2"/>
      <charset val="134"/>
    </font>
    <font>
      <sz val="10"/>
      <color theme="1"/>
      <name val="DengXian"/>
      <charset val="134"/>
      <scheme val="minor"/>
    </font>
    <font>
      <b/>
      <sz val="8"/>
      <color theme="1"/>
      <name val="微软雅黑"/>
      <family val="2"/>
      <charset val="134"/>
    </font>
    <font>
      <b/>
      <sz val="11"/>
      <color theme="0"/>
      <name val="微软雅黑"/>
      <family val="2"/>
      <charset val="134"/>
    </font>
    <font>
      <b/>
      <sz val="16"/>
      <color theme="1"/>
      <name val="仿宋_GB2312"/>
      <family val="3"/>
      <charset val="134"/>
    </font>
    <font>
      <sz val="10"/>
      <color theme="1"/>
      <name val="Arial"/>
      <family val="2"/>
    </font>
    <font>
      <b/>
      <sz val="24"/>
      <color theme="1"/>
      <name val="宋体"/>
      <family val="3"/>
      <charset val="134"/>
    </font>
    <font>
      <sz val="16"/>
      <color theme="1"/>
      <name val="楷体"/>
      <family val="3"/>
      <charset val="134"/>
    </font>
    <font>
      <sz val="16"/>
      <color theme="1"/>
      <name val="Arial"/>
      <family val="2"/>
    </font>
    <font>
      <sz val="16"/>
      <name val="楷体"/>
      <family val="3"/>
      <charset val="134"/>
    </font>
    <font>
      <sz val="11"/>
      <color theme="1"/>
      <name val="DengXian"/>
      <charset val="134"/>
      <scheme val="minor"/>
    </font>
    <font>
      <sz val="11"/>
      <color theme="1"/>
      <name val="DengXian"/>
      <charset val="134"/>
      <scheme val="minor"/>
    </font>
    <font>
      <u/>
      <sz val="10"/>
      <color indexed="12"/>
      <name val="Arial"/>
      <family val="2"/>
    </font>
    <font>
      <sz val="12"/>
      <name val="宋体"/>
      <family val="3"/>
      <charset val="134"/>
    </font>
    <font>
      <sz val="11"/>
      <color indexed="8"/>
      <name val="宋体"/>
      <family val="3"/>
      <charset val="134"/>
    </font>
    <font>
      <b/>
      <sz val="28"/>
      <color theme="1" tint="0.34998626667073579"/>
      <name val="DengXian Light"/>
      <family val="1"/>
      <scheme val="major"/>
    </font>
    <font>
      <b/>
      <sz val="9"/>
      <color theme="1" tint="0.34998626667073579"/>
      <name val="DengXian Light"/>
      <family val="1"/>
      <scheme val="major"/>
    </font>
    <font>
      <sz val="10"/>
      <name val="Arial"/>
      <family val="2"/>
    </font>
    <font>
      <sz val="9"/>
      <color theme="1" tint="0.34998626667073579"/>
      <name val="DengXian"/>
      <charset val="134"/>
      <scheme val="minor"/>
    </font>
    <font>
      <u/>
      <sz val="9"/>
      <color indexed="56"/>
      <name val="Arial"/>
      <family val="2"/>
    </font>
    <font>
      <u/>
      <sz val="12"/>
      <color theme="10"/>
      <name val="宋体"/>
      <family val="3"/>
      <charset val="134"/>
    </font>
    <font>
      <sz val="11"/>
      <color rgb="FF3F3F76"/>
      <name val="DengXian"/>
      <charset val="134"/>
      <scheme val="minor"/>
    </font>
    <font>
      <sz val="10"/>
      <color rgb="FFFF0000"/>
      <name val="微软雅黑"/>
      <family val="2"/>
      <charset val="134"/>
    </font>
    <font>
      <sz val="9"/>
      <name val="DengXian"/>
      <charset val="134"/>
      <scheme val="minor"/>
    </font>
  </fonts>
  <fills count="18">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7CB25D"/>
        <bgColor indexed="64"/>
      </patternFill>
    </fill>
    <fill>
      <patternFill patternType="solid">
        <fgColor theme="3" tint="0.79992065187536243"/>
        <bgColor indexed="64"/>
      </patternFill>
    </fill>
    <fill>
      <patternFill patternType="solid">
        <fgColor rgb="FFFF0000"/>
        <bgColor indexed="64"/>
      </patternFill>
    </fill>
    <fill>
      <patternFill patternType="solid">
        <fgColor theme="0" tint="-0.249977111117893"/>
        <bgColor indexed="64"/>
      </patternFill>
    </fill>
    <fill>
      <patternFill patternType="solid">
        <fgColor theme="4"/>
        <bgColor indexed="64"/>
      </patternFill>
    </fill>
    <fill>
      <patternFill patternType="solid">
        <fgColor theme="5" tint="0.79995117038483843"/>
        <bgColor indexed="64"/>
      </patternFill>
    </fill>
    <fill>
      <patternFill patternType="solid">
        <fgColor theme="7" tint="0.79992065187536243"/>
        <bgColor indexed="64"/>
      </patternFill>
    </fill>
    <fill>
      <patternFill patternType="solid">
        <fgColor theme="7" tint="0.79995117038483843"/>
        <bgColor indexed="64"/>
      </patternFill>
    </fill>
    <fill>
      <patternFill patternType="solid">
        <fgColor theme="5" tint="0.79992065187536243"/>
        <bgColor indexed="64"/>
      </patternFill>
    </fill>
    <fill>
      <patternFill patternType="solid">
        <fgColor theme="9" tint="0.59999389629810485"/>
        <bgColor indexed="64"/>
      </patternFill>
    </fill>
    <fill>
      <patternFill patternType="solid">
        <fgColor theme="9" tint="0.59999389629810485"/>
        <bgColor indexed="64"/>
      </patternFill>
    </fill>
    <fill>
      <patternFill patternType="solid">
        <fgColor rgb="FFFFCC99"/>
        <bgColor indexed="64"/>
      </patternFill>
    </fill>
  </fills>
  <borders count="9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double">
        <color auto="1"/>
      </bottom>
      <diagonal/>
    </border>
    <border>
      <left style="thin">
        <color auto="1"/>
      </left>
      <right/>
      <top style="thin">
        <color auto="1"/>
      </top>
      <bottom style="double">
        <color auto="1"/>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style="thin">
        <color auto="1"/>
      </right>
      <top/>
      <bottom/>
      <diagonal/>
    </border>
    <border>
      <left style="thin">
        <color auto="1"/>
      </left>
      <right style="double">
        <color auto="1"/>
      </right>
      <top/>
      <bottom/>
      <diagonal/>
    </border>
    <border>
      <left/>
      <right style="thin">
        <color auto="1"/>
      </right>
      <top/>
      <bottom/>
      <diagonal/>
    </border>
    <border>
      <left style="thin">
        <color auto="1"/>
      </left>
      <right style="medium">
        <color auto="1"/>
      </right>
      <top/>
      <bottom/>
      <diagonal/>
    </border>
    <border>
      <left/>
      <right style="thin">
        <color auto="1"/>
      </right>
      <top style="medium">
        <color auto="1"/>
      </top>
      <bottom style="thin">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right style="thin">
        <color auto="1"/>
      </right>
      <top/>
      <bottom style="medium">
        <color auto="1"/>
      </bottom>
      <diagonal/>
    </border>
    <border>
      <left/>
      <right/>
      <top/>
      <bottom style="medium">
        <color auto="1"/>
      </bottom>
      <diagonal/>
    </border>
    <border>
      <left style="thin">
        <color auto="1"/>
      </left>
      <right style="medium">
        <color auto="1"/>
      </right>
      <top/>
      <bottom style="medium">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style="medium">
        <color auto="1"/>
      </top>
      <bottom/>
      <diagonal/>
    </border>
    <border>
      <left/>
      <right style="thin">
        <color auto="1"/>
      </right>
      <top style="thin">
        <color auto="1"/>
      </top>
      <bottom style="medium">
        <color auto="1"/>
      </bottom>
      <diagonal/>
    </border>
    <border>
      <left style="medium">
        <color auto="1"/>
      </left>
      <right style="thin">
        <color auto="1"/>
      </right>
      <top style="thin">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thin">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diagonal/>
    </border>
    <border>
      <left style="thin">
        <color auto="1"/>
      </left>
      <right style="medium">
        <color auto="1"/>
      </right>
      <top style="medium">
        <color auto="1"/>
      </top>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double">
        <color auto="1"/>
      </bottom>
      <diagonal/>
    </border>
    <border>
      <left style="medium">
        <color auto="1"/>
      </left>
      <right style="medium">
        <color auto="1"/>
      </right>
      <top style="thin">
        <color auto="1"/>
      </top>
      <bottom style="double">
        <color auto="1"/>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style="medium">
        <color auto="1"/>
      </right>
      <top/>
      <bottom style="double">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thin">
        <color auto="1"/>
      </top>
      <bottom style="double">
        <color auto="1"/>
      </bottom>
      <diagonal/>
    </border>
    <border>
      <left style="thin">
        <color auto="1"/>
      </left>
      <right/>
      <top style="medium">
        <color auto="1"/>
      </top>
      <bottom/>
      <diagonal/>
    </border>
    <border>
      <left style="medium">
        <color auto="1"/>
      </left>
      <right style="medium">
        <color auto="1"/>
      </right>
      <top style="thin">
        <color auto="1"/>
      </top>
      <bottom/>
      <diagonal/>
    </border>
    <border>
      <left style="thin">
        <color auto="1"/>
      </left>
      <right style="medium">
        <color auto="1"/>
      </right>
      <top style="medium">
        <color auto="1"/>
      </top>
      <bottom style="medium">
        <color auto="1"/>
      </bottom>
      <diagonal/>
    </border>
    <border>
      <left style="medium">
        <color auto="1"/>
      </left>
      <right/>
      <top/>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bottom/>
      <diagonal/>
    </border>
    <border>
      <left style="medium">
        <color auto="1"/>
      </left>
      <right style="thin">
        <color auto="1"/>
      </right>
      <top style="medium">
        <color auto="1"/>
      </top>
      <bottom style="medium">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right style="medium">
        <color auto="1"/>
      </right>
      <top/>
      <bottom style="thin">
        <color auto="1"/>
      </bottom>
      <diagonal/>
    </border>
    <border>
      <left/>
      <right style="medium">
        <color auto="1"/>
      </right>
      <top style="thin">
        <color auto="1"/>
      </top>
      <bottom/>
      <diagonal/>
    </border>
    <border>
      <left style="medium">
        <color auto="1"/>
      </left>
      <right/>
      <top style="double">
        <color auto="1"/>
      </top>
      <bottom style="thin">
        <color auto="1"/>
      </bottom>
      <diagonal/>
    </border>
    <border>
      <left style="medium">
        <color indexed="64"/>
      </left>
      <right style="medium">
        <color auto="1"/>
      </right>
      <top style="double">
        <color auto="1"/>
      </top>
      <bottom style="thin">
        <color auto="1"/>
      </bottom>
      <diagonal/>
    </border>
    <border>
      <left style="medium">
        <color indexed="64"/>
      </left>
      <right/>
      <top/>
      <bottom style="double">
        <color auto="1"/>
      </bottom>
      <diagonal/>
    </border>
    <border>
      <left/>
      <right/>
      <top style="medium">
        <color auto="1"/>
      </top>
      <bottom/>
      <diagonal/>
    </border>
    <border>
      <left/>
      <right style="thin">
        <color auto="1"/>
      </right>
      <top style="medium">
        <color auto="1"/>
      </top>
      <bottom style="medium">
        <color auto="1"/>
      </bottom>
      <diagonal/>
    </border>
    <border>
      <left/>
      <right style="medium">
        <color auto="1"/>
      </right>
      <top style="thin">
        <color auto="1"/>
      </top>
      <bottom style="double">
        <color auto="1"/>
      </bottom>
      <diagonal/>
    </border>
    <border>
      <left/>
      <right/>
      <top style="thin">
        <color auto="1"/>
      </top>
      <bottom style="double">
        <color indexed="64"/>
      </bottom>
      <diagonal/>
    </border>
  </borders>
  <cellStyleXfs count="44">
    <xf numFmtId="0" fontId="0" fillId="0" borderId="0">
      <alignment vertical="center"/>
    </xf>
    <xf numFmtId="164" fontId="34" fillId="0" borderId="0" applyFont="0" applyFill="0" applyBorder="0" applyAlignment="0" applyProtection="0">
      <alignment vertical="center"/>
    </xf>
    <xf numFmtId="0" fontId="35" fillId="0" borderId="0" applyNumberFormat="0" applyFill="0" applyBorder="0" applyAlignment="0" applyProtection="0">
      <alignment vertical="top"/>
      <protection locked="0"/>
    </xf>
    <xf numFmtId="9" fontId="34" fillId="0" borderId="0" applyFont="0" applyFill="0" applyBorder="0" applyAlignment="0" applyProtection="0">
      <alignment vertical="center"/>
    </xf>
    <xf numFmtId="9" fontId="34" fillId="0" borderId="0" applyFont="0" applyFill="0" applyBorder="0" applyAlignment="0" applyProtection="0">
      <alignment vertical="center"/>
    </xf>
    <xf numFmtId="9" fontId="34" fillId="0" borderId="0" applyFont="0" applyFill="0" applyBorder="0" applyAlignment="0" applyProtection="0"/>
    <xf numFmtId="0" fontId="34" fillId="15" borderId="0" applyNumberFormat="0" applyBorder="0" applyAlignment="0" applyProtection="0">
      <alignment vertical="center"/>
    </xf>
    <xf numFmtId="9" fontId="34" fillId="0" borderId="0" applyFont="0" applyFill="0" applyBorder="0" applyAlignment="0" applyProtection="0">
      <alignment vertical="center"/>
    </xf>
    <xf numFmtId="0" fontId="34" fillId="14" borderId="0" applyNumberFormat="0" applyBorder="0" applyAlignment="0" applyProtection="0">
      <alignment vertical="center"/>
    </xf>
    <xf numFmtId="0" fontId="38" fillId="0" borderId="0" applyNumberFormat="0" applyProtection="0">
      <alignment vertical="center"/>
    </xf>
    <xf numFmtId="9" fontId="34" fillId="0" borderId="0" applyFont="0" applyFill="0" applyBorder="0" applyAlignment="0" applyProtection="0"/>
    <xf numFmtId="0" fontId="33" fillId="11" borderId="0" applyNumberFormat="0" applyBorder="0" applyAlignment="0" applyProtection="0">
      <alignment vertical="center"/>
    </xf>
    <xf numFmtId="0" fontId="33" fillId="13" borderId="0" applyNumberFormat="0" applyBorder="0" applyAlignment="0" applyProtection="0">
      <alignment vertical="center"/>
    </xf>
    <xf numFmtId="0" fontId="34" fillId="0" borderId="0">
      <alignment vertical="center"/>
    </xf>
    <xf numFmtId="0" fontId="34" fillId="0" borderId="0">
      <alignment vertical="center"/>
    </xf>
    <xf numFmtId="0" fontId="33" fillId="16" borderId="0" applyNumberFormat="0" applyBorder="0" applyAlignment="0" applyProtection="0">
      <alignment vertical="center"/>
    </xf>
    <xf numFmtId="0" fontId="36" fillId="0" borderId="0"/>
    <xf numFmtId="0" fontId="37" fillId="0" borderId="0">
      <alignment vertical="center"/>
    </xf>
    <xf numFmtId="0" fontId="34" fillId="12" borderId="0" applyNumberFormat="0" applyBorder="0" applyAlignment="0" applyProtection="0">
      <alignment vertical="center"/>
    </xf>
    <xf numFmtId="9" fontId="34" fillId="0" borderId="0" applyFont="0" applyFill="0" applyBorder="0" applyAlignment="0" applyProtection="0">
      <alignment vertical="center"/>
    </xf>
    <xf numFmtId="0" fontId="39" fillId="0" borderId="0" applyNumberFormat="0" applyProtection="0">
      <alignment vertical="center"/>
    </xf>
    <xf numFmtId="0" fontId="34" fillId="0" borderId="0">
      <alignment vertical="center"/>
    </xf>
    <xf numFmtId="0" fontId="36" fillId="0" borderId="0"/>
    <xf numFmtId="0" fontId="28"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40" fillId="0" borderId="0"/>
    <xf numFmtId="0" fontId="41" fillId="0" borderId="0">
      <alignment vertical="center"/>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xf numFmtId="164" fontId="34" fillId="0" borderId="0" applyFont="0" applyFill="0" applyBorder="0" applyAlignment="0" applyProtection="0">
      <alignment vertical="center"/>
    </xf>
    <xf numFmtId="164" fontId="34" fillId="0" borderId="0" applyFont="0" applyFill="0" applyBorder="0" applyAlignment="0" applyProtection="0">
      <alignment vertical="center"/>
    </xf>
    <xf numFmtId="164" fontId="34" fillId="0" borderId="0" applyFont="0" applyFill="0" applyBorder="0" applyAlignment="0" applyProtection="0">
      <alignment vertical="center"/>
    </xf>
    <xf numFmtId="164" fontId="34" fillId="0" borderId="0" applyFont="0" applyFill="0" applyBorder="0" applyAlignment="0" applyProtection="0">
      <alignment vertical="center"/>
    </xf>
    <xf numFmtId="0" fontId="40" fillId="0" borderId="0"/>
    <xf numFmtId="0" fontId="44" fillId="17" borderId="81" applyNumberFormat="0" applyAlignment="0" applyProtection="0"/>
    <xf numFmtId="0" fontId="34" fillId="0" borderId="0"/>
  </cellStyleXfs>
  <cellXfs count="1358">
    <xf numFmtId="0" fontId="0" fillId="0" borderId="0" xfId="0">
      <alignment vertical="center"/>
    </xf>
    <xf numFmtId="0" fontId="1" fillId="2" borderId="1" xfId="28" applyFont="1" applyFill="1" applyBorder="1">
      <alignment vertical="center"/>
    </xf>
    <xf numFmtId="0" fontId="2" fillId="2" borderId="1" xfId="0" applyFont="1" applyFill="1" applyBorder="1" applyAlignment="1">
      <alignment horizontal="center" vertical="center"/>
    </xf>
    <xf numFmtId="0" fontId="3" fillId="0" borderId="2" xfId="0" applyFont="1" applyBorder="1" applyAlignment="1">
      <alignment horizontal="center" vertical="top"/>
    </xf>
    <xf numFmtId="0" fontId="3" fillId="0" borderId="0" xfId="0" applyFont="1" applyBorder="1" applyAlignment="1">
      <alignment horizontal="center" vertical="top"/>
    </xf>
    <xf numFmtId="0" fontId="4" fillId="0" borderId="0" xfId="28" applyFont="1">
      <alignment vertical="center"/>
    </xf>
    <xf numFmtId="0" fontId="3" fillId="0" borderId="0" xfId="28" applyFont="1">
      <alignment vertical="center"/>
    </xf>
    <xf numFmtId="0" fontId="1" fillId="2" borderId="0" xfId="28" applyFont="1" applyFill="1">
      <alignment vertical="center"/>
    </xf>
    <xf numFmtId="0" fontId="6" fillId="2" borderId="0" xfId="28" applyFont="1" applyFill="1">
      <alignment vertical="center"/>
    </xf>
    <xf numFmtId="166" fontId="2" fillId="2" borderId="1" xfId="0" applyNumberFormat="1" applyFont="1" applyFill="1" applyBorder="1" applyAlignment="1">
      <alignment horizontal="center" vertical="center"/>
    </xf>
    <xf numFmtId="0" fontId="2" fillId="2" borderId="0" xfId="0" applyFont="1" applyFill="1" applyBorder="1" applyAlignment="1">
      <alignment horizontal="center" vertical="center"/>
    </xf>
    <xf numFmtId="0" fontId="1" fillId="2" borderId="3" xfId="28" applyFont="1" applyFill="1" applyBorder="1" applyAlignment="1">
      <alignment vertical="center"/>
    </xf>
    <xf numFmtId="0" fontId="1" fillId="2" borderId="1" xfId="28" applyFont="1" applyFill="1" applyBorder="1" applyAlignment="1">
      <alignment vertical="center"/>
    </xf>
    <xf numFmtId="0" fontId="4" fillId="2" borderId="0" xfId="28" applyFont="1" applyFill="1">
      <alignment vertical="center"/>
    </xf>
    <xf numFmtId="0" fontId="1" fillId="0" borderId="2" xfId="28" applyFont="1" applyBorder="1" applyAlignment="1">
      <alignment horizontal="center" vertical="center"/>
    </xf>
    <xf numFmtId="0" fontId="1" fillId="2" borderId="2" xfId="28" applyFont="1" applyFill="1" applyBorder="1" applyAlignment="1">
      <alignment horizontal="center" vertical="center"/>
    </xf>
    <xf numFmtId="0" fontId="1" fillId="0" borderId="2" xfId="28" applyFont="1" applyFill="1" applyBorder="1">
      <alignment vertical="center"/>
    </xf>
    <xf numFmtId="169" fontId="4" fillId="3" borderId="2" xfId="28" applyNumberFormat="1" applyFont="1" applyFill="1" applyBorder="1">
      <alignment vertical="center"/>
    </xf>
    <xf numFmtId="167" fontId="4" fillId="3" borderId="2" xfId="28" applyNumberFormat="1" applyFont="1" applyFill="1" applyBorder="1">
      <alignment vertical="center"/>
    </xf>
    <xf numFmtId="0" fontId="4" fillId="0" borderId="2" xfId="28" applyFont="1" applyFill="1" applyBorder="1">
      <alignment vertical="center"/>
    </xf>
    <xf numFmtId="171" fontId="4" fillId="0" borderId="2" xfId="39" applyNumberFormat="1" applyFont="1" applyFill="1" applyBorder="1">
      <alignment vertical="center"/>
    </xf>
    <xf numFmtId="167" fontId="4" fillId="0" borderId="2" xfId="28" applyNumberFormat="1" applyFont="1" applyFill="1" applyBorder="1">
      <alignment vertical="center"/>
    </xf>
    <xf numFmtId="167" fontId="6" fillId="0" borderId="2" xfId="28" applyNumberFormat="1" applyFont="1" applyFill="1" applyBorder="1">
      <alignment vertical="center"/>
    </xf>
    <xf numFmtId="171" fontId="4" fillId="0" borderId="2" xfId="28" applyNumberFormat="1" applyFont="1" applyFill="1" applyBorder="1">
      <alignment vertical="center"/>
    </xf>
    <xf numFmtId="164" fontId="4" fillId="4" borderId="2" xfId="1" applyFont="1" applyFill="1" applyBorder="1">
      <alignment vertical="center"/>
    </xf>
    <xf numFmtId="164" fontId="4" fillId="4" borderId="2" xfId="1" applyFont="1" applyFill="1" applyBorder="1" applyAlignment="1">
      <alignment horizontal="center" vertical="center"/>
    </xf>
    <xf numFmtId="167" fontId="4" fillId="0" borderId="2" xfId="28" applyNumberFormat="1" applyFont="1" applyFill="1" applyBorder="1" applyAlignment="1">
      <alignment vertical="center" wrapText="1"/>
    </xf>
    <xf numFmtId="167" fontId="4" fillId="4" borderId="2" xfId="28" applyNumberFormat="1" applyFont="1" applyFill="1" applyBorder="1" applyAlignment="1">
      <alignment horizontal="center" vertical="center"/>
    </xf>
    <xf numFmtId="167" fontId="4" fillId="0" borderId="2" xfId="39" applyNumberFormat="1" applyFont="1" applyFill="1" applyBorder="1" applyAlignment="1">
      <alignment vertical="center" wrapText="1"/>
    </xf>
    <xf numFmtId="0" fontId="6" fillId="0" borderId="2" xfId="28" applyFont="1" applyFill="1" applyBorder="1" applyAlignment="1">
      <alignment horizontal="left" vertical="center"/>
    </xf>
    <xf numFmtId="167" fontId="4" fillId="5" borderId="2" xfId="28" applyNumberFormat="1" applyFont="1" applyFill="1" applyBorder="1">
      <alignment vertical="center"/>
    </xf>
    <xf numFmtId="0" fontId="1" fillId="2" borderId="2" xfId="28" applyFont="1" applyFill="1" applyBorder="1" applyAlignment="1">
      <alignment horizontal="left" vertical="center"/>
    </xf>
    <xf numFmtId="0" fontId="6" fillId="2" borderId="2" xfId="28" applyFont="1" applyFill="1" applyBorder="1" applyAlignment="1">
      <alignment horizontal="left" vertical="center"/>
    </xf>
    <xf numFmtId="171" fontId="6" fillId="0" borderId="2" xfId="39" applyNumberFormat="1" applyFont="1" applyFill="1" applyBorder="1">
      <alignment vertical="center"/>
    </xf>
    <xf numFmtId="0" fontId="1" fillId="2" borderId="2" xfId="28" applyFont="1" applyFill="1" applyBorder="1">
      <alignment vertical="center"/>
    </xf>
    <xf numFmtId="0" fontId="6" fillId="0" borderId="2" xfId="28" applyFont="1" applyFill="1" applyBorder="1">
      <alignment vertical="center"/>
    </xf>
    <xf numFmtId="0" fontId="1" fillId="0" borderId="8" xfId="28" applyFont="1" applyFill="1" applyBorder="1" applyAlignment="1">
      <alignment horizontal="left" vertical="center"/>
    </xf>
    <xf numFmtId="0" fontId="1" fillId="0" borderId="8" xfId="28" applyFont="1" applyFill="1" applyBorder="1" applyAlignment="1">
      <alignment horizontal="left" vertical="center" indent="1"/>
    </xf>
    <xf numFmtId="0" fontId="4" fillId="2" borderId="9" xfId="28" applyFont="1" applyFill="1" applyBorder="1">
      <alignment vertical="center"/>
    </xf>
    <xf numFmtId="167" fontId="4" fillId="0" borderId="9" xfId="28" applyNumberFormat="1" applyFont="1" applyFill="1" applyBorder="1">
      <alignment vertical="center"/>
    </xf>
    <xf numFmtId="0" fontId="1" fillId="0" borderId="2" xfId="28" applyFont="1" applyFill="1" applyBorder="1" applyAlignment="1">
      <alignment horizontal="left" vertical="center"/>
    </xf>
    <xf numFmtId="0" fontId="4" fillId="0" borderId="7" xfId="28" applyFont="1" applyFill="1" applyBorder="1">
      <alignment vertical="center"/>
    </xf>
    <xf numFmtId="167" fontId="4" fillId="2" borderId="7" xfId="28" applyNumberFormat="1" applyFont="1" applyFill="1" applyBorder="1">
      <alignment vertical="center"/>
    </xf>
    <xf numFmtId="0" fontId="1" fillId="0" borderId="10" xfId="28" applyFont="1" applyFill="1" applyBorder="1" applyAlignment="1">
      <alignment horizontal="left" vertical="center" indent="1"/>
    </xf>
    <xf numFmtId="0" fontId="4" fillId="0" borderId="10" xfId="28" applyFont="1" applyFill="1" applyBorder="1">
      <alignment vertical="center"/>
    </xf>
    <xf numFmtId="167" fontId="4" fillId="2" borderId="10" xfId="28" applyNumberFormat="1" applyFont="1" applyFill="1" applyBorder="1">
      <alignment vertical="center"/>
    </xf>
    <xf numFmtId="171" fontId="4" fillId="5" borderId="8" xfId="39" applyNumberFormat="1" applyFont="1" applyFill="1" applyBorder="1">
      <alignment vertical="center"/>
    </xf>
    <xf numFmtId="167" fontId="4" fillId="2" borderId="8" xfId="28" applyNumberFormat="1" applyFont="1" applyFill="1" applyBorder="1">
      <alignment vertical="center"/>
    </xf>
    <xf numFmtId="0" fontId="1" fillId="0" borderId="7" xfId="28" applyFont="1" applyFill="1" applyBorder="1" applyAlignment="1">
      <alignment horizontal="left" vertical="center"/>
    </xf>
    <xf numFmtId="171" fontId="4" fillId="5" borderId="7" xfId="39" applyNumberFormat="1" applyFont="1" applyFill="1" applyBorder="1">
      <alignment vertical="center"/>
    </xf>
    <xf numFmtId="167" fontId="4" fillId="3" borderId="7" xfId="28" applyNumberFormat="1" applyFont="1" applyFill="1" applyBorder="1">
      <alignment vertical="center"/>
    </xf>
    <xf numFmtId="171" fontId="4" fillId="0" borderId="7" xfId="39" applyNumberFormat="1" applyFont="1" applyFill="1" applyBorder="1">
      <alignment vertical="center"/>
    </xf>
    <xf numFmtId="171" fontId="4" fillId="0" borderId="10" xfId="39" applyNumberFormat="1" applyFont="1" applyFill="1" applyBorder="1">
      <alignment vertical="center"/>
    </xf>
    <xf numFmtId="167" fontId="4" fillId="0" borderId="8" xfId="28" applyNumberFormat="1" applyFont="1" applyFill="1" applyBorder="1">
      <alignment vertical="center"/>
    </xf>
    <xf numFmtId="171" fontId="4" fillId="2" borderId="0" xfId="28" applyNumberFormat="1" applyFont="1" applyFill="1">
      <alignment vertical="center"/>
    </xf>
    <xf numFmtId="0" fontId="2" fillId="2" borderId="0" xfId="28" applyFont="1" applyFill="1" applyAlignment="1">
      <alignment horizontal="right" vertical="center"/>
    </xf>
    <xf numFmtId="167" fontId="4" fillId="0" borderId="2" xfId="39" applyNumberFormat="1" applyFont="1" applyFill="1" applyBorder="1">
      <alignment vertical="center"/>
    </xf>
    <xf numFmtId="167" fontId="6" fillId="0" borderId="2" xfId="39" applyNumberFormat="1" applyFont="1" applyFill="1" applyBorder="1">
      <alignment vertical="center"/>
    </xf>
    <xf numFmtId="0" fontId="1" fillId="0" borderId="2" xfId="28" applyFont="1" applyFill="1" applyBorder="1" applyAlignment="1">
      <alignment horizontal="left" vertical="center" indent="1"/>
    </xf>
    <xf numFmtId="0" fontId="3" fillId="0" borderId="0" xfId="28" applyFont="1" applyFill="1" applyBorder="1">
      <alignment vertical="center"/>
    </xf>
    <xf numFmtId="0" fontId="2" fillId="0" borderId="0" xfId="28" applyFont="1" applyAlignment="1">
      <alignment horizontal="right" vertical="center"/>
    </xf>
    <xf numFmtId="167" fontId="4" fillId="2" borderId="2" xfId="39" applyNumberFormat="1" applyFont="1" applyFill="1" applyBorder="1">
      <alignment vertical="center"/>
    </xf>
    <xf numFmtId="0" fontId="6" fillId="2" borderId="2" xfId="28" applyFont="1" applyFill="1" applyBorder="1">
      <alignment vertical="center"/>
    </xf>
    <xf numFmtId="0" fontId="1" fillId="2" borderId="0" xfId="28" applyFont="1" applyFill="1" applyAlignment="1">
      <alignment horizontal="right" vertical="center"/>
    </xf>
    <xf numFmtId="167" fontId="4" fillId="2" borderId="2" xfId="28" applyNumberFormat="1" applyFont="1" applyFill="1" applyBorder="1">
      <alignment vertical="center"/>
    </xf>
    <xf numFmtId="167" fontId="4" fillId="0" borderId="10" xfId="28" applyNumberFormat="1" applyFont="1" applyFill="1" applyBorder="1">
      <alignment vertical="center"/>
    </xf>
    <xf numFmtId="167" fontId="4" fillId="5" borderId="8" xfId="39" applyNumberFormat="1" applyFont="1" applyFill="1" applyBorder="1">
      <alignment vertical="center"/>
    </xf>
    <xf numFmtId="167" fontId="4" fillId="5" borderId="7" xfId="39" applyNumberFormat="1" applyFont="1" applyFill="1" applyBorder="1">
      <alignment vertical="center"/>
    </xf>
    <xf numFmtId="167" fontId="4" fillId="0" borderId="7" xfId="39" applyNumberFormat="1" applyFont="1" applyFill="1" applyBorder="1">
      <alignment vertical="center"/>
    </xf>
    <xf numFmtId="167" fontId="4" fillId="0" borderId="10" xfId="39" applyNumberFormat="1" applyFont="1" applyFill="1" applyBorder="1">
      <alignment vertical="center"/>
    </xf>
    <xf numFmtId="0" fontId="1" fillId="2" borderId="1" xfId="28" applyFont="1" applyFill="1" applyBorder="1" applyAlignment="1">
      <alignment horizontal="right" vertical="center"/>
    </xf>
    <xf numFmtId="0" fontId="4" fillId="0" borderId="0" xfId="0" applyFont="1" applyFill="1">
      <alignment vertical="center"/>
    </xf>
    <xf numFmtId="0" fontId="4" fillId="2" borderId="0" xfId="0" applyFont="1" applyFill="1">
      <alignment vertical="center"/>
    </xf>
    <xf numFmtId="0" fontId="2" fillId="2" borderId="0" xfId="0" applyFont="1" applyFill="1">
      <alignment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left" vertical="center"/>
    </xf>
    <xf numFmtId="10" fontId="4" fillId="3" borderId="2" xfId="28" applyNumberFormat="1" applyFont="1" applyFill="1" applyBorder="1" applyAlignment="1">
      <alignment horizontal="center" vertical="center"/>
    </xf>
    <xf numFmtId="10" fontId="2" fillId="2" borderId="2" xfId="0" applyNumberFormat="1" applyFont="1" applyFill="1" applyBorder="1" applyAlignment="1">
      <alignment horizontal="center" vertical="center"/>
    </xf>
    <xf numFmtId="10" fontId="2" fillId="2" borderId="20" xfId="0" applyNumberFormat="1" applyFont="1" applyFill="1" applyBorder="1" applyAlignment="1">
      <alignment horizontal="center" vertical="center"/>
    </xf>
    <xf numFmtId="0" fontId="2" fillId="2" borderId="19" xfId="0" applyFont="1" applyFill="1" applyBorder="1">
      <alignment vertical="center"/>
    </xf>
    <xf numFmtId="10" fontId="2" fillId="2" borderId="2" xfId="0" applyNumberFormat="1" applyFont="1" applyFill="1" applyBorder="1">
      <alignment vertical="center"/>
    </xf>
    <xf numFmtId="10" fontId="4" fillId="2" borderId="2" xfId="0" applyNumberFormat="1" applyFont="1" applyFill="1" applyBorder="1">
      <alignment vertical="center"/>
    </xf>
    <xf numFmtId="10" fontId="4" fillId="2" borderId="20" xfId="0" applyNumberFormat="1" applyFont="1" applyFill="1" applyBorder="1">
      <alignment vertical="center"/>
    </xf>
    <xf numFmtId="0" fontId="4" fillId="2" borderId="19" xfId="0" applyFont="1" applyFill="1" applyBorder="1" applyAlignment="1">
      <alignment horizontal="left" vertical="center" indent="1"/>
    </xf>
    <xf numFmtId="0" fontId="6" fillId="2" borderId="19" xfId="0" applyFont="1" applyFill="1" applyBorder="1" applyAlignment="1">
      <alignment horizontal="left" vertical="center" indent="1"/>
    </xf>
    <xf numFmtId="10" fontId="4" fillId="0" borderId="2" xfId="0" applyNumberFormat="1" applyFont="1" applyFill="1" applyBorder="1">
      <alignment vertical="center"/>
    </xf>
    <xf numFmtId="10" fontId="4" fillId="5" borderId="2" xfId="0" applyNumberFormat="1" applyFont="1" applyFill="1" applyBorder="1" applyAlignment="1">
      <alignment horizontal="center" vertical="center"/>
    </xf>
    <xf numFmtId="10" fontId="4" fillId="5" borderId="20" xfId="0" applyNumberFormat="1" applyFont="1" applyFill="1" applyBorder="1" applyAlignment="1">
      <alignment horizontal="center" vertical="center"/>
    </xf>
    <xf numFmtId="0" fontId="2" fillId="0" borderId="19" xfId="0" applyFont="1" applyFill="1" applyBorder="1">
      <alignment vertical="center"/>
    </xf>
    <xf numFmtId="0" fontId="1" fillId="2" borderId="21" xfId="0" applyFont="1" applyFill="1" applyBorder="1" applyAlignment="1">
      <alignment horizontal="left" vertical="center" wrapText="1"/>
    </xf>
    <xf numFmtId="0" fontId="2" fillId="2" borderId="0" xfId="0" applyFont="1" applyFill="1" applyBorder="1">
      <alignment vertical="center"/>
    </xf>
    <xf numFmtId="0" fontId="4" fillId="2" borderId="0" xfId="0" applyFont="1" applyFill="1" applyBorder="1">
      <alignment vertical="center"/>
    </xf>
    <xf numFmtId="0" fontId="4" fillId="2" borderId="0" xfId="0" applyFont="1" applyFill="1" applyBorder="1" applyAlignment="1">
      <alignment vertical="center"/>
    </xf>
    <xf numFmtId="10" fontId="2" fillId="2" borderId="2" xfId="0" applyNumberFormat="1" applyFont="1" applyFill="1" applyBorder="1" applyAlignment="1">
      <alignment vertical="center"/>
    </xf>
    <xf numFmtId="10" fontId="2" fillId="2" borderId="19" xfId="0" applyNumberFormat="1" applyFont="1" applyFill="1" applyBorder="1" applyAlignment="1">
      <alignment horizontal="center" vertical="center"/>
    </xf>
    <xf numFmtId="10" fontId="4" fillId="2" borderId="2" xfId="0" applyNumberFormat="1" applyFont="1" applyFill="1" applyBorder="1" applyAlignment="1">
      <alignment vertical="center"/>
    </xf>
    <xf numFmtId="10" fontId="4" fillId="2" borderId="19" xfId="0" applyNumberFormat="1" applyFont="1" applyFill="1" applyBorder="1" applyAlignment="1">
      <alignment vertical="center"/>
    </xf>
    <xf numFmtId="0" fontId="4" fillId="2" borderId="0" xfId="0" applyFont="1" applyFill="1" applyBorder="1" applyAlignment="1">
      <alignment horizontal="right" vertical="center"/>
    </xf>
    <xf numFmtId="0" fontId="9" fillId="2" borderId="38" xfId="0" applyFont="1" applyFill="1" applyBorder="1" applyAlignment="1">
      <alignment horizontal="center" vertical="center"/>
    </xf>
    <xf numFmtId="0" fontId="9" fillId="2" borderId="39" xfId="0" applyFont="1" applyFill="1" applyBorder="1" applyAlignment="1">
      <alignment horizontal="center" vertical="center"/>
    </xf>
    <xf numFmtId="0" fontId="9" fillId="2" borderId="40"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28" xfId="0" applyFont="1" applyFill="1" applyBorder="1">
      <alignment vertical="center"/>
    </xf>
    <xf numFmtId="10" fontId="9" fillId="2" borderId="16" xfId="0" applyNumberFormat="1" applyFont="1" applyFill="1" applyBorder="1">
      <alignment vertical="center"/>
    </xf>
    <xf numFmtId="10" fontId="9" fillId="3" borderId="18" xfId="3" applyNumberFormat="1" applyFont="1" applyFill="1" applyBorder="1" applyAlignment="1">
      <alignment horizontal="center" vertical="center"/>
    </xf>
    <xf numFmtId="10" fontId="9" fillId="2" borderId="17" xfId="0" applyNumberFormat="1" applyFont="1" applyFill="1" applyBorder="1">
      <alignment vertical="center"/>
    </xf>
    <xf numFmtId="0" fontId="9" fillId="2" borderId="43" xfId="0" applyFont="1" applyFill="1" applyBorder="1" applyAlignment="1">
      <alignment horizontal="left" vertical="center" indent="2"/>
    </xf>
    <xf numFmtId="10" fontId="9" fillId="2" borderId="7" xfId="0" applyNumberFormat="1" applyFont="1" applyFill="1" applyBorder="1" applyAlignment="1">
      <alignment horizontal="center" vertical="center"/>
    </xf>
    <xf numFmtId="10" fontId="2" fillId="5" borderId="20" xfId="28" applyNumberFormat="1" applyFont="1" applyFill="1" applyBorder="1" applyAlignment="1">
      <alignment horizontal="center" vertical="center"/>
    </xf>
    <xf numFmtId="10" fontId="9" fillId="2" borderId="19" xfId="0" applyNumberFormat="1" applyFont="1" applyFill="1" applyBorder="1" applyAlignment="1">
      <alignment horizontal="left" vertical="center" indent="2"/>
    </xf>
    <xf numFmtId="10" fontId="9" fillId="2" borderId="2" xfId="0" applyNumberFormat="1" applyFont="1" applyFill="1" applyBorder="1">
      <alignment vertical="center"/>
    </xf>
    <xf numFmtId="0" fontId="9" fillId="2" borderId="44" xfId="0" applyFont="1" applyFill="1" applyBorder="1">
      <alignment vertical="center"/>
    </xf>
    <xf numFmtId="10" fontId="9" fillId="2" borderId="19" xfId="0" applyNumberFormat="1" applyFont="1" applyFill="1" applyBorder="1">
      <alignment vertical="center"/>
    </xf>
    <xf numFmtId="10" fontId="2" fillId="5" borderId="2" xfId="28" applyNumberFormat="1" applyFont="1" applyFill="1" applyBorder="1" applyAlignment="1">
      <alignment horizontal="center" vertical="center"/>
    </xf>
    <xf numFmtId="10" fontId="2" fillId="5" borderId="5" xfId="28" applyNumberFormat="1" applyFont="1" applyFill="1" applyBorder="1" applyAlignment="1">
      <alignment horizontal="center" vertical="center"/>
    </xf>
    <xf numFmtId="0" fontId="1" fillId="2" borderId="0" xfId="28" applyFont="1" applyFill="1" applyBorder="1" applyAlignment="1">
      <alignment horizontal="right" vertical="center"/>
    </xf>
    <xf numFmtId="10" fontId="9" fillId="2" borderId="6" xfId="0" applyNumberFormat="1" applyFont="1" applyFill="1" applyBorder="1">
      <alignment vertical="center"/>
    </xf>
    <xf numFmtId="10" fontId="2" fillId="2" borderId="2" xfId="28" applyNumberFormat="1" applyFont="1" applyFill="1" applyBorder="1" applyAlignment="1">
      <alignment horizontal="center" vertical="center"/>
    </xf>
    <xf numFmtId="0" fontId="9" fillId="2" borderId="48" xfId="0" applyFont="1" applyFill="1" applyBorder="1" applyAlignment="1">
      <alignment horizontal="left" vertical="center" indent="2"/>
    </xf>
    <xf numFmtId="10" fontId="2" fillId="5" borderId="23" xfId="28" applyNumberFormat="1" applyFont="1" applyFill="1" applyBorder="1" applyAlignment="1">
      <alignment horizontal="center" vertical="center"/>
    </xf>
    <xf numFmtId="10" fontId="9" fillId="2" borderId="22" xfId="0" applyNumberFormat="1" applyFont="1" applyFill="1" applyBorder="1">
      <alignment vertical="center"/>
    </xf>
    <xf numFmtId="0" fontId="9" fillId="2" borderId="0" xfId="0" applyFont="1" applyFill="1" applyBorder="1" applyAlignment="1">
      <alignment horizontal="left" vertical="center" indent="2"/>
    </xf>
    <xf numFmtId="10" fontId="4" fillId="0" borderId="0" xfId="28" applyNumberFormat="1" applyFont="1" applyFill="1" applyBorder="1" applyAlignment="1">
      <alignment horizontal="center" vertical="center"/>
    </xf>
    <xf numFmtId="10" fontId="9" fillId="2" borderId="0" xfId="0" applyNumberFormat="1" applyFont="1" applyFill="1" applyBorder="1" applyAlignment="1">
      <alignment horizontal="center" vertical="center"/>
    </xf>
    <xf numFmtId="10" fontId="2" fillId="2" borderId="0" xfId="28" applyNumberFormat="1" applyFont="1" applyFill="1" applyBorder="1" applyAlignment="1">
      <alignment horizontal="center" vertical="center"/>
    </xf>
    <xf numFmtId="10" fontId="4" fillId="2" borderId="0" xfId="28" applyNumberFormat="1" applyFont="1" applyFill="1" applyBorder="1" applyAlignment="1">
      <alignment horizontal="center" vertical="center"/>
    </xf>
    <xf numFmtId="10" fontId="9" fillId="2" borderId="0" xfId="0" applyNumberFormat="1" applyFont="1" applyFill="1" applyBorder="1">
      <alignment vertical="center"/>
    </xf>
    <xf numFmtId="0" fontId="4" fillId="2" borderId="0" xfId="0" applyFont="1" applyFill="1" applyAlignment="1">
      <alignment horizontal="right" vertical="center"/>
    </xf>
    <xf numFmtId="0" fontId="4" fillId="2" borderId="21" xfId="0" applyFont="1" applyFill="1" applyBorder="1" applyAlignment="1">
      <alignment horizontal="center" vertical="center"/>
    </xf>
    <xf numFmtId="0" fontId="4" fillId="2" borderId="49" xfId="0" applyFont="1" applyFill="1" applyBorder="1" applyAlignment="1">
      <alignment horizontal="center" vertical="center"/>
    </xf>
    <xf numFmtId="169" fontId="4" fillId="3" borderId="32" xfId="1" applyNumberFormat="1" applyFont="1" applyFill="1" applyBorder="1" applyAlignment="1">
      <alignment horizontal="center" vertical="center"/>
    </xf>
    <xf numFmtId="0" fontId="9" fillId="2" borderId="48" xfId="0" applyFont="1" applyFill="1" applyBorder="1">
      <alignment vertical="center"/>
    </xf>
    <xf numFmtId="0" fontId="9" fillId="2" borderId="19" xfId="0" applyFont="1" applyFill="1" applyBorder="1">
      <alignment vertical="center"/>
    </xf>
    <xf numFmtId="10" fontId="9" fillId="3" borderId="2" xfId="0" applyNumberFormat="1" applyFont="1" applyFill="1" applyBorder="1" applyAlignment="1">
      <alignment horizontal="center" vertical="center"/>
    </xf>
    <xf numFmtId="169" fontId="9" fillId="3" borderId="2" xfId="1" applyNumberFormat="1" applyFont="1" applyFill="1" applyBorder="1" applyAlignment="1">
      <alignment horizontal="center" vertical="center"/>
    </xf>
    <xf numFmtId="10" fontId="9" fillId="5" borderId="2" xfId="0" applyNumberFormat="1" applyFont="1" applyFill="1" applyBorder="1" applyAlignment="1">
      <alignment horizontal="center" vertical="center"/>
    </xf>
    <xf numFmtId="10" fontId="9" fillId="3" borderId="22" xfId="0" applyNumberFormat="1" applyFont="1" applyFill="1" applyBorder="1" applyAlignment="1">
      <alignment horizontal="center" vertical="center"/>
    </xf>
    <xf numFmtId="169" fontId="9" fillId="3" borderId="22" xfId="1" applyNumberFormat="1" applyFont="1" applyFill="1" applyBorder="1" applyAlignment="1">
      <alignment horizontal="center" vertical="center"/>
    </xf>
    <xf numFmtId="0" fontId="4" fillId="2" borderId="0" xfId="0" applyFont="1" applyFill="1" applyAlignment="1">
      <alignment horizontal="left" vertical="center"/>
    </xf>
    <xf numFmtId="0" fontId="12" fillId="2" borderId="2" xfId="0" applyFont="1" applyFill="1" applyBorder="1" applyAlignment="1">
      <alignment horizontal="center" vertical="center"/>
    </xf>
    <xf numFmtId="0" fontId="9" fillId="2" borderId="19" xfId="0" applyFont="1" applyFill="1" applyBorder="1" applyAlignment="1">
      <alignment horizontal="left" vertical="center" indent="2"/>
    </xf>
    <xf numFmtId="0" fontId="9" fillId="2" borderId="21" xfId="0" applyFont="1" applyFill="1" applyBorder="1" applyAlignment="1">
      <alignment horizontal="left" vertical="center" indent="2"/>
    </xf>
    <xf numFmtId="10" fontId="4" fillId="2" borderId="22" xfId="0" applyNumberFormat="1" applyFont="1" applyFill="1" applyBorder="1">
      <alignment vertical="center"/>
    </xf>
    <xf numFmtId="0" fontId="9" fillId="2" borderId="0" xfId="0" applyFont="1" applyFill="1" applyBorder="1">
      <alignment vertical="center"/>
    </xf>
    <xf numFmtId="0" fontId="2" fillId="2" borderId="18" xfId="0" applyFont="1" applyFill="1" applyBorder="1" applyAlignment="1">
      <alignment horizontal="center" vertical="center"/>
    </xf>
    <xf numFmtId="0" fontId="12" fillId="2" borderId="20" xfId="0" applyFont="1" applyFill="1" applyBorder="1" applyAlignment="1">
      <alignment horizontal="center" vertical="center"/>
    </xf>
    <xf numFmtId="10" fontId="4" fillId="2" borderId="19" xfId="0" applyNumberFormat="1" applyFont="1" applyFill="1" applyBorder="1">
      <alignment vertical="center"/>
    </xf>
    <xf numFmtId="10" fontId="4" fillId="3" borderId="20" xfId="3" applyNumberFormat="1" applyFont="1" applyFill="1" applyBorder="1" applyAlignment="1">
      <alignment horizontal="center" vertical="center"/>
    </xf>
    <xf numFmtId="0" fontId="9" fillId="2" borderId="44" xfId="0" applyFont="1" applyFill="1" applyBorder="1" applyAlignment="1">
      <alignment horizontal="left" vertical="center" indent="2"/>
    </xf>
    <xf numFmtId="10" fontId="4" fillId="2" borderId="19" xfId="0" applyNumberFormat="1" applyFont="1" applyFill="1" applyBorder="1" applyAlignment="1">
      <alignment horizontal="left" vertical="center" indent="2"/>
    </xf>
    <xf numFmtId="10" fontId="4" fillId="3" borderId="20" xfId="28" applyNumberFormat="1" applyFont="1" applyFill="1" applyBorder="1" applyAlignment="1">
      <alignment horizontal="center" vertical="center"/>
    </xf>
    <xf numFmtId="0" fontId="4" fillId="2" borderId="2" xfId="0" applyFont="1" applyFill="1" applyBorder="1" applyAlignment="1">
      <alignment horizontal="center" vertical="center"/>
    </xf>
    <xf numFmtId="167" fontId="9" fillId="3" borderId="32" xfId="0" applyNumberFormat="1" applyFont="1" applyFill="1" applyBorder="1" applyAlignment="1">
      <alignment vertical="center"/>
    </xf>
    <xf numFmtId="167" fontId="9" fillId="2" borderId="2" xfId="0" applyNumberFormat="1" applyFont="1" applyFill="1" applyBorder="1">
      <alignment vertical="center"/>
    </xf>
    <xf numFmtId="167" fontId="9" fillId="0" borderId="5" xfId="0" applyNumberFormat="1" applyFont="1" applyFill="1" applyBorder="1">
      <alignment vertical="center"/>
    </xf>
    <xf numFmtId="167" fontId="9" fillId="2" borderId="5" xfId="0" applyNumberFormat="1" applyFont="1" applyFill="1" applyBorder="1">
      <alignment vertical="center"/>
    </xf>
    <xf numFmtId="167" fontId="9" fillId="3" borderId="20" xfId="0" applyNumberFormat="1" applyFont="1" applyFill="1" applyBorder="1" applyAlignment="1">
      <alignment vertical="center"/>
    </xf>
    <xf numFmtId="167" fontId="9" fillId="3" borderId="23" xfId="0" applyNumberFormat="1" applyFont="1" applyFill="1" applyBorder="1" applyAlignment="1">
      <alignment vertical="center"/>
    </xf>
    <xf numFmtId="167" fontId="9" fillId="2" borderId="22" xfId="1" applyNumberFormat="1" applyFont="1" applyFill="1" applyBorder="1">
      <alignment vertical="center"/>
    </xf>
    <xf numFmtId="167" fontId="9" fillId="0" borderId="49" xfId="1" applyNumberFormat="1" applyFont="1" applyFill="1" applyBorder="1">
      <alignment vertical="center"/>
    </xf>
    <xf numFmtId="167" fontId="9" fillId="2" borderId="49" xfId="1" applyNumberFormat="1" applyFont="1" applyFill="1" applyBorder="1">
      <alignment vertical="center"/>
    </xf>
    <xf numFmtId="0" fontId="9" fillId="2" borderId="0" xfId="0" applyFont="1" applyFill="1" applyBorder="1" applyAlignment="1">
      <alignment vertical="center"/>
    </xf>
    <xf numFmtId="10" fontId="4" fillId="3" borderId="5" xfId="3" applyNumberFormat="1" applyFont="1" applyFill="1" applyBorder="1" applyAlignment="1">
      <alignment horizontal="center" vertical="center"/>
    </xf>
    <xf numFmtId="10" fontId="4" fillId="3" borderId="5" xfId="28" applyNumberFormat="1" applyFont="1" applyFill="1" applyBorder="1" applyAlignment="1">
      <alignment horizontal="center" vertical="center"/>
    </xf>
    <xf numFmtId="0" fontId="4" fillId="2" borderId="20" xfId="0" applyFont="1" applyFill="1" applyBorder="1" applyAlignment="1">
      <alignment horizontal="center" vertical="center"/>
    </xf>
    <xf numFmtId="0" fontId="4" fillId="2" borderId="0" xfId="0" applyFont="1" applyFill="1" applyAlignment="1">
      <alignment vertical="center"/>
    </xf>
    <xf numFmtId="10" fontId="9" fillId="3" borderId="20" xfId="3" applyNumberFormat="1" applyFont="1" applyFill="1" applyBorder="1" applyAlignment="1">
      <alignment horizontal="center" vertical="center"/>
    </xf>
    <xf numFmtId="10" fontId="9" fillId="2" borderId="2" xfId="0" applyNumberFormat="1" applyFont="1" applyFill="1" applyBorder="1" applyAlignment="1">
      <alignment horizontal="left" vertical="center" indent="2"/>
    </xf>
    <xf numFmtId="10" fontId="9" fillId="2" borderId="22" xfId="0" applyNumberFormat="1" applyFont="1" applyFill="1" applyBorder="1" applyAlignment="1">
      <alignment horizontal="left" vertical="center" indent="2"/>
    </xf>
    <xf numFmtId="10" fontId="2" fillId="5" borderId="49" xfId="28" applyNumberFormat="1" applyFont="1" applyFill="1" applyBorder="1" applyAlignment="1">
      <alignment horizontal="center" vertical="center"/>
    </xf>
    <xf numFmtId="0" fontId="4" fillId="6" borderId="0" xfId="0" applyFont="1" applyFill="1">
      <alignment vertical="center"/>
    </xf>
    <xf numFmtId="0" fontId="1" fillId="2" borderId="0" xfId="43" applyFont="1" applyFill="1" applyBorder="1" applyAlignment="1"/>
    <xf numFmtId="0" fontId="2" fillId="2" borderId="0" xfId="0" applyFont="1" applyFill="1" applyAlignment="1">
      <alignment horizontal="center" vertical="center"/>
    </xf>
    <xf numFmtId="0" fontId="2" fillId="2" borderId="0" xfId="0" applyFont="1" applyFill="1" applyAlignment="1">
      <alignment horizontal="right" vertical="center"/>
    </xf>
    <xf numFmtId="0" fontId="4" fillId="2" borderId="17" xfId="0" applyFont="1" applyFill="1" applyBorder="1" applyAlignment="1">
      <alignment horizontal="center" vertical="center"/>
    </xf>
    <xf numFmtId="0" fontId="2" fillId="0" borderId="25" xfId="28" applyFont="1" applyBorder="1" applyAlignment="1">
      <alignment horizontal="center" vertical="center"/>
    </xf>
    <xf numFmtId="0" fontId="2" fillId="0" borderId="18" xfId="28" applyFont="1" applyBorder="1" applyAlignment="1">
      <alignment horizontal="center" vertical="center"/>
    </xf>
    <xf numFmtId="0" fontId="2" fillId="7" borderId="19" xfId="0" applyFont="1" applyFill="1" applyBorder="1" applyAlignment="1">
      <alignment horizontal="center" vertical="center"/>
    </xf>
    <xf numFmtId="0" fontId="4" fillId="7" borderId="2" xfId="0" applyFont="1" applyFill="1" applyBorder="1" applyAlignment="1">
      <alignment horizontal="center" vertical="center"/>
    </xf>
    <xf numFmtId="0" fontId="4" fillId="7" borderId="2" xfId="28" applyFont="1" applyFill="1" applyBorder="1" applyAlignment="1">
      <alignment horizontal="center" vertical="center"/>
    </xf>
    <xf numFmtId="0" fontId="4" fillId="7" borderId="20" xfId="28" applyFont="1" applyFill="1" applyBorder="1" applyAlignment="1">
      <alignment horizontal="center" vertical="center"/>
    </xf>
    <xf numFmtId="0" fontId="4" fillId="0" borderId="19" xfId="0" applyFont="1" applyFill="1" applyBorder="1" applyAlignment="1">
      <alignment vertical="center"/>
    </xf>
    <xf numFmtId="0" fontId="4" fillId="2" borderId="2" xfId="0" applyFont="1" applyFill="1" applyBorder="1" applyAlignment="1">
      <alignment vertical="center"/>
    </xf>
    <xf numFmtId="167" fontId="4" fillId="3" borderId="2" xfId="1" applyNumberFormat="1" applyFont="1" applyFill="1" applyBorder="1">
      <alignment vertical="center"/>
    </xf>
    <xf numFmtId="167" fontId="4" fillId="3" borderId="20" xfId="1" applyNumberFormat="1" applyFont="1" applyFill="1" applyBorder="1">
      <alignment vertical="center"/>
    </xf>
    <xf numFmtId="0" fontId="6" fillId="2" borderId="19" xfId="0" applyFont="1" applyFill="1" applyBorder="1" applyAlignment="1">
      <alignment vertical="center"/>
    </xf>
    <xf numFmtId="167" fontId="4" fillId="0" borderId="2" xfId="28" applyNumberFormat="1" applyFont="1" applyFill="1" applyBorder="1" applyAlignment="1">
      <alignment horizontal="center" vertical="center"/>
    </xf>
    <xf numFmtId="167" fontId="4" fillId="2" borderId="2" xfId="0" applyNumberFormat="1" applyFont="1" applyFill="1" applyBorder="1">
      <alignment vertical="center"/>
    </xf>
    <xf numFmtId="167" fontId="4" fillId="0" borderId="20" xfId="28" applyNumberFormat="1" applyFont="1" applyFill="1" applyBorder="1" applyAlignment="1">
      <alignment horizontal="center" vertical="center"/>
    </xf>
    <xf numFmtId="0" fontId="4" fillId="2" borderId="19" xfId="0" applyFont="1" applyFill="1" applyBorder="1" applyAlignment="1">
      <alignment vertical="center"/>
    </xf>
    <xf numFmtId="10" fontId="4" fillId="3" borderId="2" xfId="3" applyNumberFormat="1" applyFont="1" applyFill="1" applyBorder="1" applyAlignment="1">
      <alignment horizontal="right" vertical="center"/>
    </xf>
    <xf numFmtId="10" fontId="4" fillId="3" borderId="20" xfId="3" applyNumberFormat="1" applyFont="1" applyFill="1" applyBorder="1" applyAlignment="1">
      <alignment horizontal="right" vertical="center"/>
    </xf>
    <xf numFmtId="0" fontId="4" fillId="2" borderId="29" xfId="0" applyFont="1" applyFill="1" applyBorder="1" applyAlignment="1">
      <alignment vertical="center"/>
    </xf>
    <xf numFmtId="0" fontId="4" fillId="2" borderId="7" xfId="0" applyFont="1" applyFill="1" applyBorder="1" applyAlignment="1">
      <alignment vertical="center"/>
    </xf>
    <xf numFmtId="10" fontId="4" fillId="3" borderId="7" xfId="3" applyNumberFormat="1" applyFont="1" applyFill="1" applyBorder="1" applyAlignment="1">
      <alignment horizontal="right" vertical="center"/>
    </xf>
    <xf numFmtId="10" fontId="4" fillId="3" borderId="32" xfId="3" applyNumberFormat="1" applyFont="1" applyFill="1" applyBorder="1" applyAlignment="1">
      <alignment horizontal="right" vertical="center"/>
    </xf>
    <xf numFmtId="0" fontId="6" fillId="2" borderId="2" xfId="0" applyFont="1" applyFill="1" applyBorder="1" applyAlignment="1">
      <alignment vertical="center"/>
    </xf>
    <xf numFmtId="10" fontId="4" fillId="2" borderId="2" xfId="3" applyNumberFormat="1" applyFont="1" applyFill="1" applyBorder="1" applyAlignment="1">
      <alignment horizontal="left" vertical="center"/>
    </xf>
    <xf numFmtId="10" fontId="4" fillId="2" borderId="2" xfId="3" applyNumberFormat="1" applyFont="1" applyFill="1" applyBorder="1" applyAlignment="1">
      <alignment horizontal="right" vertical="center"/>
    </xf>
    <xf numFmtId="10" fontId="4" fillId="2" borderId="20" xfId="3" applyNumberFormat="1" applyFont="1" applyFill="1" applyBorder="1" applyAlignment="1">
      <alignment horizontal="right" vertical="center"/>
    </xf>
    <xf numFmtId="0" fontId="4" fillId="2" borderId="19" xfId="0" applyFont="1" applyFill="1" applyBorder="1" applyAlignment="1">
      <alignment horizontal="left" vertical="center" indent="2"/>
    </xf>
    <xf numFmtId="0" fontId="4" fillId="2" borderId="2" xfId="0" applyFont="1" applyFill="1" applyBorder="1" applyAlignment="1">
      <alignment horizontal="left" vertical="center" indent="1"/>
    </xf>
    <xf numFmtId="167" fontId="4" fillId="2" borderId="20" xfId="0" applyNumberFormat="1" applyFont="1" applyFill="1" applyBorder="1">
      <alignment vertical="center"/>
    </xf>
    <xf numFmtId="0" fontId="4" fillId="2" borderId="19" xfId="0" applyFont="1" applyFill="1" applyBorder="1" applyAlignment="1">
      <alignment horizontal="left" vertical="center" indent="3"/>
    </xf>
    <xf numFmtId="0" fontId="4" fillId="2" borderId="2" xfId="0" applyFont="1" applyFill="1" applyBorder="1" applyAlignment="1">
      <alignment horizontal="left" vertical="center" wrapText="1"/>
    </xf>
    <xf numFmtId="0" fontId="6" fillId="2" borderId="19" xfId="0" applyFont="1" applyFill="1" applyBorder="1" applyAlignment="1">
      <alignment horizontal="left" vertical="center" wrapText="1" indent="2"/>
    </xf>
    <xf numFmtId="167" fontId="4" fillId="2" borderId="2" xfId="1" applyNumberFormat="1" applyFont="1" applyFill="1" applyBorder="1">
      <alignment vertical="center"/>
    </xf>
    <xf numFmtId="167" fontId="4" fillId="0" borderId="20" xfId="1" applyNumberFormat="1" applyFont="1" applyFill="1" applyBorder="1">
      <alignment vertical="center"/>
    </xf>
    <xf numFmtId="0" fontId="4" fillId="0" borderId="19" xfId="0" applyFont="1" applyFill="1" applyBorder="1" applyAlignment="1">
      <alignment horizontal="left" vertical="center" indent="1"/>
    </xf>
    <xf numFmtId="0" fontId="6" fillId="0" borderId="19" xfId="0" applyFont="1" applyFill="1" applyBorder="1" applyAlignment="1">
      <alignment horizontal="left" vertical="center" indent="1"/>
    </xf>
    <xf numFmtId="0" fontId="4" fillId="2" borderId="2" xfId="0" applyFont="1" applyFill="1" applyBorder="1" applyAlignment="1">
      <alignment horizontal="left" vertical="center"/>
    </xf>
    <xf numFmtId="0" fontId="4" fillId="2" borderId="19" xfId="0" applyFont="1" applyFill="1" applyBorder="1" applyAlignment="1">
      <alignment horizontal="left" vertical="center" wrapText="1"/>
    </xf>
    <xf numFmtId="0" fontId="6" fillId="2" borderId="2" xfId="0" applyFont="1" applyFill="1" applyBorder="1" applyAlignment="1">
      <alignment vertical="center" wrapText="1"/>
    </xf>
    <xf numFmtId="0" fontId="6" fillId="2" borderId="2" xfId="0" applyFont="1" applyFill="1" applyBorder="1" applyAlignment="1">
      <alignment horizontal="left" vertical="center" indent="1"/>
    </xf>
    <xf numFmtId="0" fontId="4" fillId="2" borderId="19" xfId="0" applyFont="1" applyFill="1" applyBorder="1">
      <alignment vertical="center"/>
    </xf>
    <xf numFmtId="10" fontId="4" fillId="2" borderId="2" xfId="3" applyNumberFormat="1" applyFont="1" applyFill="1" applyBorder="1">
      <alignment vertical="center"/>
    </xf>
    <xf numFmtId="10" fontId="4" fillId="2" borderId="20" xfId="3" applyNumberFormat="1" applyFont="1" applyFill="1" applyBorder="1">
      <alignment vertical="center"/>
    </xf>
    <xf numFmtId="0" fontId="6" fillId="7" borderId="2" xfId="0" applyFont="1" applyFill="1" applyBorder="1">
      <alignment vertical="center"/>
    </xf>
    <xf numFmtId="0" fontId="4" fillId="7" borderId="2" xfId="0" applyFont="1" applyFill="1" applyBorder="1">
      <alignment vertical="center"/>
    </xf>
    <xf numFmtId="9" fontId="2" fillId="7" borderId="2" xfId="28" applyNumberFormat="1" applyFont="1" applyFill="1" applyBorder="1" applyAlignment="1">
      <alignment horizontal="center" vertical="center"/>
    </xf>
    <xf numFmtId="0" fontId="4" fillId="7" borderId="20" xfId="0" applyFont="1" applyFill="1" applyBorder="1">
      <alignment vertical="center"/>
    </xf>
    <xf numFmtId="0" fontId="6" fillId="2" borderId="19" xfId="0" applyFont="1" applyFill="1" applyBorder="1">
      <alignment vertical="center"/>
    </xf>
    <xf numFmtId="0" fontId="6" fillId="7" borderId="2" xfId="0" applyFont="1" applyFill="1" applyBorder="1" applyAlignment="1">
      <alignment vertical="center"/>
    </xf>
    <xf numFmtId="0" fontId="6" fillId="2" borderId="19" xfId="0" applyFont="1" applyFill="1" applyBorder="1" applyAlignment="1">
      <alignment horizontal="left" vertical="center"/>
    </xf>
    <xf numFmtId="10" fontId="2" fillId="5" borderId="2" xfId="3" applyNumberFormat="1" applyFont="1" applyFill="1" applyBorder="1" applyAlignment="1">
      <alignment horizontal="center" vertical="center"/>
    </xf>
    <xf numFmtId="0" fontId="6" fillId="2" borderId="2" xfId="0" applyFont="1" applyFill="1" applyBorder="1">
      <alignment vertical="center"/>
    </xf>
    <xf numFmtId="0" fontId="4" fillId="2" borderId="19" xfId="0" applyFont="1" applyFill="1" applyBorder="1" applyAlignment="1">
      <alignment vertical="center" wrapText="1"/>
    </xf>
    <xf numFmtId="0" fontId="4" fillId="7" borderId="2" xfId="0" applyFont="1" applyFill="1" applyBorder="1" applyAlignment="1">
      <alignment vertical="center"/>
    </xf>
    <xf numFmtId="0" fontId="4" fillId="7" borderId="20" xfId="0" applyFont="1" applyFill="1" applyBorder="1" applyAlignment="1">
      <alignment vertical="center"/>
    </xf>
    <xf numFmtId="167" fontId="4" fillId="0" borderId="2" xfId="0" applyNumberFormat="1" applyFont="1" applyFill="1" applyBorder="1">
      <alignment vertical="center"/>
    </xf>
    <xf numFmtId="0" fontId="4" fillId="5" borderId="2" xfId="0" applyFont="1" applyFill="1" applyBorder="1">
      <alignment vertical="center"/>
    </xf>
    <xf numFmtId="0" fontId="4" fillId="5" borderId="20" xfId="0" applyFont="1" applyFill="1" applyBorder="1">
      <alignment vertical="center"/>
    </xf>
    <xf numFmtId="0" fontId="4" fillId="2" borderId="21" xfId="0" applyFont="1" applyFill="1" applyBorder="1">
      <alignment vertical="center"/>
    </xf>
    <xf numFmtId="0" fontId="6" fillId="2" borderId="22" xfId="0" applyFont="1" applyFill="1" applyBorder="1">
      <alignment vertical="center"/>
    </xf>
    <xf numFmtId="10" fontId="4" fillId="3" borderId="22" xfId="0" applyNumberFormat="1" applyFont="1" applyFill="1" applyBorder="1">
      <alignment vertical="center"/>
    </xf>
    <xf numFmtId="0" fontId="4" fillId="5" borderId="22" xfId="0" applyFont="1" applyFill="1" applyBorder="1">
      <alignment vertical="center"/>
    </xf>
    <xf numFmtId="0" fontId="4" fillId="5" borderId="23" xfId="0" applyFont="1" applyFill="1" applyBorder="1">
      <alignment vertical="center"/>
    </xf>
    <xf numFmtId="0" fontId="13" fillId="2" borderId="0" xfId="0" applyFont="1" applyFill="1" applyBorder="1">
      <alignment vertical="center"/>
    </xf>
    <xf numFmtId="0" fontId="13" fillId="2" borderId="0" xfId="0" applyFont="1" applyFill="1" applyBorder="1" applyAlignment="1">
      <alignment horizontal="left" vertical="center" indent="9"/>
    </xf>
    <xf numFmtId="0" fontId="14" fillId="0" borderId="17" xfId="29" applyFont="1" applyFill="1" applyBorder="1" applyAlignment="1">
      <alignment horizontal="center" vertical="center" wrapText="1"/>
    </xf>
    <xf numFmtId="0" fontId="14" fillId="0" borderId="7" xfId="29" applyFont="1" applyFill="1" applyBorder="1" applyAlignment="1">
      <alignment horizontal="center" vertical="center" wrapText="1"/>
    </xf>
    <xf numFmtId="0" fontId="14" fillId="0" borderId="2" xfId="29" applyFont="1" applyFill="1" applyBorder="1" applyAlignment="1">
      <alignment horizontal="center" vertical="center" wrapText="1"/>
    </xf>
    <xf numFmtId="0" fontId="15" fillId="0" borderId="19" xfId="29" applyFont="1" applyFill="1" applyBorder="1" applyAlignment="1">
      <alignment horizontal="center"/>
    </xf>
    <xf numFmtId="167" fontId="15" fillId="0" borderId="6" xfId="29" applyNumberFormat="1" applyFont="1" applyFill="1" applyBorder="1" applyAlignment="1">
      <alignment horizontal="center"/>
    </xf>
    <xf numFmtId="10" fontId="3" fillId="3" borderId="2" xfId="3" applyNumberFormat="1" applyFont="1" applyFill="1" applyBorder="1">
      <alignment vertical="center"/>
    </xf>
    <xf numFmtId="10" fontId="15" fillId="0" borderId="6" xfId="29" applyNumberFormat="1" applyFont="1" applyFill="1" applyBorder="1" applyAlignment="1">
      <alignment horizontal="center"/>
    </xf>
    <xf numFmtId="10" fontId="15" fillId="0" borderId="2" xfId="4" applyNumberFormat="1" applyFont="1" applyFill="1" applyBorder="1" applyAlignment="1">
      <alignment horizontal="center" vertical="center"/>
    </xf>
    <xf numFmtId="167" fontId="15" fillId="0" borderId="6" xfId="29" applyNumberFormat="1" applyFont="1" applyFill="1" applyBorder="1" applyAlignment="1">
      <alignment horizontal="center" vertical="center"/>
    </xf>
    <xf numFmtId="10" fontId="15" fillId="0" borderId="6" xfId="29" applyNumberFormat="1" applyFont="1" applyFill="1" applyBorder="1" applyAlignment="1">
      <alignment horizontal="center" vertical="center"/>
    </xf>
    <xf numFmtId="167" fontId="15" fillId="0" borderId="13" xfId="29" applyNumberFormat="1" applyFont="1" applyFill="1" applyBorder="1" applyAlignment="1">
      <alignment horizontal="center" vertical="center"/>
    </xf>
    <xf numFmtId="10" fontId="15" fillId="0" borderId="13" xfId="29" applyNumberFormat="1" applyFont="1" applyFill="1" applyBorder="1" applyAlignment="1">
      <alignment horizontal="center" vertical="center"/>
    </xf>
    <xf numFmtId="10" fontId="15" fillId="0" borderId="4" xfId="4" applyNumberFormat="1" applyFont="1" applyFill="1" applyBorder="1" applyAlignment="1">
      <alignment horizontal="center" vertical="center"/>
    </xf>
    <xf numFmtId="10" fontId="15" fillId="3" borderId="2" xfId="21" applyNumberFormat="1" applyFont="1" applyFill="1" applyBorder="1" applyAlignment="1">
      <alignment horizontal="center" vertical="center"/>
    </xf>
    <xf numFmtId="0" fontId="15" fillId="0" borderId="21" xfId="29" applyFont="1" applyFill="1" applyBorder="1" applyAlignment="1">
      <alignment horizontal="center" vertical="center"/>
    </xf>
    <xf numFmtId="167" fontId="15" fillId="0" borderId="51" xfId="29" applyNumberFormat="1" applyFont="1" applyFill="1" applyBorder="1" applyAlignment="1">
      <alignment horizontal="center" vertical="center"/>
    </xf>
    <xf numFmtId="10" fontId="15" fillId="0" borderId="51" xfId="29" applyNumberFormat="1" applyFont="1" applyFill="1" applyBorder="1" applyAlignment="1">
      <alignment horizontal="center" vertical="center"/>
    </xf>
    <xf numFmtId="10" fontId="15" fillId="0" borderId="22" xfId="4" applyNumberFormat="1" applyFont="1" applyFill="1" applyBorder="1" applyAlignment="1">
      <alignment horizontal="center" vertical="center"/>
    </xf>
    <xf numFmtId="10" fontId="15" fillId="3" borderId="22" xfId="21" applyNumberFormat="1" applyFont="1" applyFill="1" applyBorder="1" applyAlignment="1">
      <alignment horizontal="center" vertical="center"/>
    </xf>
    <xf numFmtId="0" fontId="3" fillId="2" borderId="0" xfId="28" applyFont="1" applyFill="1">
      <alignment vertical="center"/>
    </xf>
    <xf numFmtId="0" fontId="4" fillId="2" borderId="0" xfId="28" applyNumberFormat="1" applyFont="1" applyFill="1">
      <alignment vertical="center"/>
    </xf>
    <xf numFmtId="0" fontId="1" fillId="2" borderId="22" xfId="30" applyFont="1" applyFill="1" applyBorder="1" applyAlignment="1">
      <alignment horizontal="center" vertical="center"/>
    </xf>
    <xf numFmtId="0" fontId="1" fillId="2" borderId="22" xfId="30" applyFont="1" applyFill="1" applyBorder="1" applyAlignment="1">
      <alignment horizontal="center" vertical="center" wrapText="1"/>
    </xf>
    <xf numFmtId="0" fontId="1" fillId="0" borderId="7" xfId="30" applyFont="1" applyFill="1" applyBorder="1" applyAlignment="1">
      <alignment vertical="center"/>
    </xf>
    <xf numFmtId="164" fontId="16" fillId="0" borderId="7" xfId="37" applyFont="1" applyFill="1" applyBorder="1" applyAlignment="1" applyProtection="1">
      <alignment vertical="center"/>
    </xf>
    <xf numFmtId="164" fontId="16" fillId="0" borderId="7" xfId="37" applyFont="1" applyFill="1" applyBorder="1" applyAlignment="1">
      <alignment vertical="center"/>
    </xf>
    <xf numFmtId="164" fontId="16" fillId="0" borderId="7" xfId="37" applyFont="1" applyFill="1" applyBorder="1" applyAlignment="1">
      <alignment horizontal="center" vertical="center"/>
    </xf>
    <xf numFmtId="0" fontId="1" fillId="0" borderId="2" xfId="30" applyFont="1" applyFill="1" applyBorder="1" applyAlignment="1">
      <alignment horizontal="left" vertical="center" indent="1"/>
    </xf>
    <xf numFmtId="164" fontId="16" fillId="0" borderId="2" xfId="37" applyFont="1" applyFill="1" applyBorder="1" applyAlignment="1" applyProtection="1">
      <alignment horizontal="left" vertical="center" indent="1"/>
    </xf>
    <xf numFmtId="164" fontId="16" fillId="0" borderId="2" xfId="37" applyFont="1" applyFill="1" applyBorder="1" applyAlignment="1" applyProtection="1">
      <alignment vertical="center"/>
    </xf>
    <xf numFmtId="164" fontId="16" fillId="0" borderId="2" xfId="37" applyFont="1" applyFill="1" applyBorder="1" applyAlignment="1" applyProtection="1">
      <alignment horizontal="center" vertical="center"/>
    </xf>
    <xf numFmtId="0" fontId="1" fillId="0" borderId="2" xfId="30" applyFont="1" applyFill="1" applyBorder="1" applyAlignment="1">
      <alignment vertical="center"/>
    </xf>
    <xf numFmtId="164" fontId="16" fillId="0" borderId="2" xfId="37" applyFont="1" applyFill="1" applyBorder="1" applyAlignment="1">
      <alignment vertical="center"/>
    </xf>
    <xf numFmtId="164" fontId="16" fillId="0" borderId="2" xfId="37" applyFont="1" applyFill="1" applyBorder="1" applyAlignment="1">
      <alignment horizontal="center" vertical="center"/>
    </xf>
    <xf numFmtId="14" fontId="1" fillId="2" borderId="2" xfId="30" applyNumberFormat="1" applyFont="1" applyFill="1" applyBorder="1" applyAlignment="1">
      <alignment vertical="center"/>
    </xf>
    <xf numFmtId="169" fontId="1" fillId="3" borderId="2" xfId="30" applyNumberFormat="1" applyFont="1" applyFill="1" applyBorder="1" applyAlignment="1">
      <alignment vertical="center"/>
    </xf>
    <xf numFmtId="0" fontId="1" fillId="0" borderId="17" xfId="30" applyFont="1" applyFill="1" applyBorder="1" applyAlignment="1">
      <alignment vertical="center"/>
    </xf>
    <xf numFmtId="164" fontId="16" fillId="0" borderId="17" xfId="31" applyNumberFormat="1" applyFont="1" applyFill="1" applyBorder="1" applyAlignment="1">
      <alignment vertical="center"/>
    </xf>
    <xf numFmtId="164" fontId="16" fillId="5" borderId="2" xfId="31" applyNumberFormat="1" applyFont="1" applyFill="1" applyBorder="1" applyAlignment="1">
      <alignment vertical="center"/>
    </xf>
    <xf numFmtId="164" fontId="16" fillId="0" borderId="2" xfId="31" applyNumberFormat="1" applyFont="1" applyFill="1" applyBorder="1" applyAlignment="1">
      <alignment vertical="center"/>
    </xf>
    <xf numFmtId="14" fontId="1" fillId="2" borderId="22" xfId="30" applyNumberFormat="1" applyFont="1" applyFill="1" applyBorder="1" applyAlignment="1">
      <alignment vertical="center"/>
    </xf>
    <xf numFmtId="169" fontId="1" fillId="3" borderId="22" xfId="30" applyNumberFormat="1" applyFont="1" applyFill="1" applyBorder="1" applyAlignment="1">
      <alignment vertical="center"/>
    </xf>
    <xf numFmtId="14" fontId="1" fillId="2" borderId="4" xfId="30" applyNumberFormat="1" applyFont="1" applyFill="1" applyBorder="1" applyAlignment="1">
      <alignment vertical="center"/>
    </xf>
    <xf numFmtId="169" fontId="1" fillId="3" borderId="4" xfId="30" applyNumberFormat="1" applyFont="1" applyFill="1" applyBorder="1" applyAlignment="1">
      <alignment vertical="center"/>
    </xf>
    <xf numFmtId="169" fontId="4" fillId="3" borderId="17" xfId="1" applyNumberFormat="1" applyFont="1" applyFill="1" applyBorder="1" applyAlignment="1">
      <alignment vertical="center"/>
    </xf>
    <xf numFmtId="169" fontId="4" fillId="3" borderId="2" xfId="1" applyNumberFormat="1" applyFont="1" applyFill="1" applyBorder="1" applyAlignment="1">
      <alignment vertical="center"/>
    </xf>
    <xf numFmtId="14" fontId="1" fillId="0" borderId="49" xfId="30" applyNumberFormat="1" applyFont="1" applyFill="1" applyBorder="1" applyAlignment="1">
      <alignment vertical="center"/>
    </xf>
    <xf numFmtId="169" fontId="4" fillId="3" borderId="4" xfId="1" applyNumberFormat="1" applyFont="1" applyFill="1" applyBorder="1" applyAlignment="1">
      <alignment vertical="center"/>
    </xf>
    <xf numFmtId="0" fontId="1" fillId="2" borderId="49" xfId="30" applyFont="1" applyFill="1" applyBorder="1" applyAlignment="1">
      <alignment horizontal="center" vertical="center"/>
    </xf>
    <xf numFmtId="0" fontId="1" fillId="0" borderId="44" xfId="30" applyFont="1" applyFill="1" applyBorder="1" applyAlignment="1">
      <alignment horizontal="left" vertical="center"/>
    </xf>
    <xf numFmtId="167" fontId="6" fillId="3" borderId="19" xfId="30" applyNumberFormat="1" applyFont="1" applyFill="1" applyBorder="1" applyAlignment="1">
      <alignment horizontal="right" vertical="center"/>
    </xf>
    <xf numFmtId="167" fontId="6" fillId="3" borderId="2" xfId="30" applyNumberFormat="1" applyFont="1" applyFill="1" applyBorder="1" applyAlignment="1">
      <alignment horizontal="right" vertical="center"/>
    </xf>
    <xf numFmtId="0" fontId="1" fillId="0" borderId="43" xfId="30" applyFont="1" applyFill="1" applyBorder="1" applyAlignment="1">
      <alignment horizontal="left" vertical="center"/>
    </xf>
    <xf numFmtId="0" fontId="1" fillId="0" borderId="48" xfId="30" applyFont="1" applyFill="1" applyBorder="1" applyAlignment="1">
      <alignment horizontal="left" vertical="center"/>
    </xf>
    <xf numFmtId="167" fontId="6" fillId="3" borderId="52" xfId="30" applyNumberFormat="1" applyFont="1" applyFill="1" applyBorder="1" applyAlignment="1">
      <alignment horizontal="right" vertical="center"/>
    </xf>
    <xf numFmtId="167" fontId="6" fillId="3" borderId="4" xfId="30" applyNumberFormat="1" applyFont="1" applyFill="1" applyBorder="1" applyAlignment="1">
      <alignment horizontal="right" vertical="center"/>
    </xf>
    <xf numFmtId="167" fontId="6" fillId="3" borderId="16" xfId="1" applyNumberFormat="1" applyFont="1" applyFill="1" applyBorder="1" applyAlignment="1">
      <alignment horizontal="right" vertical="center"/>
    </xf>
    <xf numFmtId="167" fontId="6" fillId="3" borderId="17" xfId="1" applyNumberFormat="1" applyFont="1" applyFill="1" applyBorder="1" applyAlignment="1">
      <alignment horizontal="right" vertical="center"/>
    </xf>
    <xf numFmtId="167" fontId="6" fillId="3" borderId="19" xfId="1" applyNumberFormat="1" applyFont="1" applyFill="1" applyBorder="1" applyAlignment="1">
      <alignment horizontal="right" vertical="center"/>
    </xf>
    <xf numFmtId="167" fontId="6" fillId="3" borderId="2" xfId="1" applyNumberFormat="1" applyFont="1" applyFill="1" applyBorder="1" applyAlignment="1">
      <alignment horizontal="right" vertical="center"/>
    </xf>
    <xf numFmtId="0" fontId="1" fillId="0" borderId="55" xfId="30" applyFont="1" applyFill="1" applyBorder="1" applyAlignment="1">
      <alignment horizontal="left" vertical="center"/>
    </xf>
    <xf numFmtId="167" fontId="6" fillId="3" borderId="52" xfId="1" applyNumberFormat="1" applyFont="1" applyFill="1" applyBorder="1" applyAlignment="1">
      <alignment horizontal="right" vertical="center"/>
    </xf>
    <xf numFmtId="167" fontId="6" fillId="3" borderId="4" xfId="1" applyNumberFormat="1" applyFont="1" applyFill="1" applyBorder="1" applyAlignment="1">
      <alignment horizontal="right" vertical="center"/>
    </xf>
    <xf numFmtId="14" fontId="1" fillId="2" borderId="1" xfId="28" applyNumberFormat="1" applyFont="1" applyFill="1" applyBorder="1" applyAlignment="1">
      <alignment horizontal="center" vertical="center"/>
    </xf>
    <xf numFmtId="14" fontId="1" fillId="2" borderId="0" xfId="28" applyNumberFormat="1" applyFont="1" applyFill="1" applyBorder="1" applyAlignment="1">
      <alignment horizontal="center" vertical="center"/>
    </xf>
    <xf numFmtId="167" fontId="16" fillId="0" borderId="7" xfId="37" applyNumberFormat="1" applyFont="1" applyFill="1" applyBorder="1" applyAlignment="1">
      <alignment horizontal="center" vertical="center"/>
    </xf>
    <xf numFmtId="167" fontId="16" fillId="0" borderId="2" xfId="37" applyNumberFormat="1" applyFont="1" applyFill="1" applyBorder="1" applyAlignment="1" applyProtection="1">
      <alignment horizontal="center" vertical="center"/>
    </xf>
    <xf numFmtId="167" fontId="16" fillId="0" borderId="2" xfId="37" applyNumberFormat="1" applyFont="1" applyFill="1" applyBorder="1" applyAlignment="1">
      <alignment horizontal="center" vertical="center"/>
    </xf>
    <xf numFmtId="167" fontId="1" fillId="3" borderId="2" xfId="30" applyNumberFormat="1" applyFont="1" applyFill="1" applyBorder="1" applyAlignment="1">
      <alignment vertical="center"/>
    </xf>
    <xf numFmtId="167" fontId="16" fillId="0" borderId="17" xfId="31" applyNumberFormat="1" applyFont="1" applyFill="1" applyBorder="1" applyAlignment="1">
      <alignment vertical="center"/>
    </xf>
    <xf numFmtId="167" fontId="16" fillId="5" borderId="2" xfId="31" applyNumberFormat="1" applyFont="1" applyFill="1" applyBorder="1" applyAlignment="1">
      <alignment vertical="center"/>
    </xf>
    <xf numFmtId="167" fontId="16" fillId="0" borderId="2" xfId="31" applyNumberFormat="1" applyFont="1" applyFill="1" applyBorder="1" applyAlignment="1">
      <alignment vertical="center"/>
    </xf>
    <xf numFmtId="167" fontId="1" fillId="3" borderId="22" xfId="30" applyNumberFormat="1" applyFont="1" applyFill="1" applyBorder="1" applyAlignment="1">
      <alignment vertical="center"/>
    </xf>
    <xf numFmtId="167" fontId="1" fillId="3" borderId="4" xfId="30" applyNumberFormat="1" applyFont="1" applyFill="1" applyBorder="1" applyAlignment="1">
      <alignment vertical="center"/>
    </xf>
    <xf numFmtId="167" fontId="4" fillId="3" borderId="17" xfId="1" applyNumberFormat="1" applyFont="1" applyFill="1" applyBorder="1" applyAlignment="1">
      <alignment vertical="center"/>
    </xf>
    <xf numFmtId="167" fontId="4" fillId="3" borderId="2" xfId="1" applyNumberFormat="1" applyFont="1" applyFill="1" applyBorder="1" applyAlignment="1">
      <alignment vertical="center"/>
    </xf>
    <xf numFmtId="167" fontId="4" fillId="3" borderId="4" xfId="1" applyNumberFormat="1" applyFont="1" applyFill="1" applyBorder="1" applyAlignment="1">
      <alignment vertical="center"/>
    </xf>
    <xf numFmtId="0" fontId="1" fillId="2" borderId="23" xfId="30" applyFont="1" applyFill="1" applyBorder="1" applyAlignment="1">
      <alignment horizontal="center" vertical="center"/>
    </xf>
    <xf numFmtId="167" fontId="16" fillId="0" borderId="14" xfId="37" applyNumberFormat="1" applyFont="1" applyFill="1" applyBorder="1" applyAlignment="1">
      <alignment horizontal="center" vertical="center"/>
    </xf>
    <xf numFmtId="167" fontId="4" fillId="3" borderId="16" xfId="1" applyNumberFormat="1" applyFont="1" applyFill="1" applyBorder="1" applyAlignment="1">
      <alignment vertical="center"/>
    </xf>
    <xf numFmtId="167" fontId="4" fillId="3" borderId="42" xfId="1" applyNumberFormat="1" applyFont="1" applyFill="1" applyBorder="1" applyAlignment="1">
      <alignment vertical="center"/>
    </xf>
    <xf numFmtId="167" fontId="16" fillId="0" borderId="5" xfId="37" applyNumberFormat="1" applyFont="1" applyFill="1" applyBorder="1" applyAlignment="1" applyProtection="1">
      <alignment horizontal="center" vertical="center"/>
    </xf>
    <xf numFmtId="167" fontId="4" fillId="3" borderId="19" xfId="1" applyNumberFormat="1" applyFont="1" applyFill="1" applyBorder="1" applyAlignment="1">
      <alignment vertical="center"/>
    </xf>
    <xf numFmtId="167" fontId="4" fillId="3" borderId="6" xfId="22" applyNumberFormat="1" applyFont="1" applyFill="1" applyBorder="1" applyAlignment="1">
      <alignment vertical="center"/>
    </xf>
    <xf numFmtId="167" fontId="16" fillId="0" borderId="5" xfId="37" applyNumberFormat="1" applyFont="1" applyFill="1" applyBorder="1" applyAlignment="1">
      <alignment horizontal="center" vertical="center"/>
    </xf>
    <xf numFmtId="167" fontId="4" fillId="3" borderId="6" xfId="1" applyNumberFormat="1" applyFont="1" applyFill="1" applyBorder="1" applyAlignment="1">
      <alignment vertical="center"/>
    </xf>
    <xf numFmtId="167" fontId="4" fillId="3" borderId="21" xfId="1" applyNumberFormat="1" applyFont="1" applyFill="1" applyBorder="1" applyAlignment="1">
      <alignment vertical="center"/>
    </xf>
    <xf numFmtId="167" fontId="4" fillId="3" borderId="51" xfId="22" applyNumberFormat="1" applyFont="1" applyFill="1" applyBorder="1" applyAlignment="1">
      <alignment vertical="center"/>
    </xf>
    <xf numFmtId="167" fontId="4" fillId="3" borderId="29" xfId="1" applyNumberFormat="1" applyFont="1" applyFill="1" applyBorder="1" applyAlignment="1">
      <alignment vertical="center"/>
    </xf>
    <xf numFmtId="167" fontId="4" fillId="3" borderId="15" xfId="22" applyNumberFormat="1" applyFont="1" applyFill="1" applyBorder="1" applyAlignment="1">
      <alignment vertical="center"/>
    </xf>
    <xf numFmtId="167" fontId="4" fillId="5" borderId="19" xfId="1" applyNumberFormat="1" applyFont="1" applyFill="1" applyBorder="1" applyAlignment="1">
      <alignment vertical="center"/>
    </xf>
    <xf numFmtId="167" fontId="4" fillId="5" borderId="15" xfId="22" applyNumberFormat="1" applyFont="1" applyFill="1" applyBorder="1" applyAlignment="1">
      <alignment vertical="center"/>
    </xf>
    <xf numFmtId="167" fontId="4" fillId="3" borderId="52" xfId="1" applyNumberFormat="1" applyFont="1" applyFill="1" applyBorder="1" applyAlignment="1">
      <alignment vertical="center"/>
    </xf>
    <xf numFmtId="167" fontId="4" fillId="3" borderId="13" xfId="22" applyNumberFormat="1" applyFont="1" applyFill="1" applyBorder="1" applyAlignment="1">
      <alignment vertical="center"/>
    </xf>
    <xf numFmtId="167" fontId="4" fillId="3" borderId="51" xfId="41" applyNumberFormat="1" applyFont="1" applyFill="1" applyBorder="1" applyAlignment="1" applyProtection="1">
      <alignment vertical="center"/>
    </xf>
    <xf numFmtId="167" fontId="4" fillId="3" borderId="25" xfId="1" applyNumberFormat="1" applyFont="1" applyFill="1" applyBorder="1" applyAlignment="1">
      <alignment vertical="center"/>
    </xf>
    <xf numFmtId="167" fontId="4" fillId="3" borderId="28" xfId="1" applyNumberFormat="1" applyFont="1" applyFill="1" applyBorder="1" applyAlignment="1">
      <alignment vertical="center"/>
    </xf>
    <xf numFmtId="167" fontId="4" fillId="3" borderId="44" xfId="1" applyNumberFormat="1" applyFont="1" applyFill="1" applyBorder="1" applyAlignment="1">
      <alignment vertical="center"/>
    </xf>
    <xf numFmtId="167" fontId="4" fillId="3" borderId="5" xfId="1" applyNumberFormat="1" applyFont="1" applyFill="1" applyBorder="1" applyAlignment="1">
      <alignment vertical="center"/>
    </xf>
    <xf numFmtId="167" fontId="4" fillId="3" borderId="11" xfId="1" applyNumberFormat="1" applyFont="1" applyFill="1" applyBorder="1" applyAlignment="1">
      <alignment vertical="center"/>
    </xf>
    <xf numFmtId="167" fontId="4" fillId="3" borderId="55" xfId="1" applyNumberFormat="1" applyFont="1" applyFill="1" applyBorder="1" applyAlignment="1">
      <alignment vertical="center"/>
    </xf>
    <xf numFmtId="173" fontId="4" fillId="5" borderId="12" xfId="1" applyNumberFormat="1" applyFont="1" applyFill="1" applyBorder="1" applyAlignment="1">
      <alignment vertical="center"/>
    </xf>
    <xf numFmtId="173" fontId="4" fillId="5" borderId="0" xfId="1" applyNumberFormat="1" applyFont="1" applyFill="1" applyBorder="1" applyAlignment="1">
      <alignment vertical="center"/>
    </xf>
    <xf numFmtId="173" fontId="4" fillId="5" borderId="46" xfId="1" applyNumberFormat="1" applyFont="1" applyFill="1" applyBorder="1" applyAlignment="1">
      <alignment vertical="center"/>
    </xf>
    <xf numFmtId="167" fontId="6" fillId="3" borderId="18" xfId="1" applyNumberFormat="1" applyFont="1" applyFill="1" applyBorder="1" applyAlignment="1">
      <alignment horizontal="right" vertical="center"/>
    </xf>
    <xf numFmtId="169" fontId="4" fillId="3" borderId="7" xfId="1" applyNumberFormat="1" applyFont="1" applyFill="1" applyBorder="1" applyAlignment="1">
      <alignment horizontal="right" vertical="center"/>
    </xf>
    <xf numFmtId="167" fontId="6" fillId="3" borderId="20" xfId="1" applyNumberFormat="1" applyFont="1" applyFill="1" applyBorder="1" applyAlignment="1">
      <alignment horizontal="right" vertical="center"/>
    </xf>
    <xf numFmtId="169" fontId="4" fillId="3" borderId="2" xfId="1" applyNumberFormat="1" applyFont="1" applyFill="1" applyBorder="1" applyAlignment="1">
      <alignment horizontal="right" vertical="center"/>
    </xf>
    <xf numFmtId="167" fontId="6" fillId="3" borderId="58" xfId="1" applyNumberFormat="1" applyFont="1" applyFill="1" applyBorder="1" applyAlignment="1">
      <alignment horizontal="right" vertical="center"/>
    </xf>
    <xf numFmtId="169" fontId="4" fillId="3" borderId="4" xfId="1" applyNumberFormat="1" applyFont="1" applyFill="1" applyBorder="1" applyAlignment="1">
      <alignment horizontal="right" vertical="center"/>
    </xf>
    <xf numFmtId="167" fontId="4" fillId="3" borderId="59" xfId="1" applyNumberFormat="1" applyFont="1" applyFill="1" applyBorder="1" applyAlignment="1">
      <alignment vertical="center"/>
    </xf>
    <xf numFmtId="167" fontId="4" fillId="3" borderId="58" xfId="1" applyNumberFormat="1" applyFont="1" applyFill="1" applyBorder="1" applyAlignment="1">
      <alignment vertical="center"/>
    </xf>
    <xf numFmtId="167" fontId="4" fillId="3" borderId="23" xfId="1" applyNumberFormat="1" applyFont="1" applyFill="1" applyBorder="1" applyAlignment="1">
      <alignment vertical="center"/>
    </xf>
    <xf numFmtId="167" fontId="4" fillId="3" borderId="41" xfId="1" applyNumberFormat="1" applyFont="1" applyFill="1" applyBorder="1" applyAlignment="1">
      <alignment vertical="center"/>
    </xf>
    <xf numFmtId="167" fontId="4" fillId="5" borderId="58" xfId="1" applyNumberFormat="1" applyFont="1" applyFill="1" applyBorder="1" applyAlignment="1">
      <alignment vertical="center"/>
    </xf>
    <xf numFmtId="171" fontId="7" fillId="2" borderId="0" xfId="28" applyNumberFormat="1" applyFont="1" applyFill="1" applyAlignment="1">
      <alignment horizontal="center" vertical="center"/>
    </xf>
    <xf numFmtId="14" fontId="1" fillId="0" borderId="21" xfId="30" applyNumberFormat="1" applyFont="1" applyFill="1" applyBorder="1" applyAlignment="1">
      <alignment horizontal="center" vertical="center"/>
    </xf>
    <xf numFmtId="14" fontId="1" fillId="0" borderId="22" xfId="30" applyNumberFormat="1" applyFont="1" applyFill="1" applyBorder="1" applyAlignment="1">
      <alignment horizontal="center" vertical="center" wrapText="1"/>
    </xf>
    <xf numFmtId="14" fontId="1" fillId="0" borderId="49" xfId="30" applyNumberFormat="1" applyFont="1" applyFill="1" applyBorder="1" applyAlignment="1">
      <alignment horizontal="center" vertical="center"/>
    </xf>
    <xf numFmtId="14" fontId="1" fillId="0" borderId="43" xfId="30" applyNumberFormat="1" applyFont="1" applyFill="1" applyBorder="1" applyAlignment="1">
      <alignment vertical="center"/>
    </xf>
    <xf numFmtId="167" fontId="6" fillId="0" borderId="29" xfId="30" applyNumberFormat="1" applyFont="1" applyFill="1" applyBorder="1" applyAlignment="1">
      <alignment vertical="center"/>
    </xf>
    <xf numFmtId="167" fontId="6" fillId="0" borderId="7" xfId="30" applyNumberFormat="1" applyFont="1" applyFill="1" applyBorder="1" applyAlignment="1">
      <alignment vertical="center"/>
    </xf>
    <xf numFmtId="167" fontId="6" fillId="3" borderId="7" xfId="30" applyNumberFormat="1" applyFont="1" applyFill="1" applyBorder="1" applyAlignment="1">
      <alignment vertical="center"/>
    </xf>
    <xf numFmtId="167" fontId="6" fillId="0" borderId="14" xfId="30" applyNumberFormat="1" applyFont="1" applyFill="1" applyBorder="1" applyAlignment="1">
      <alignment vertical="center"/>
    </xf>
    <xf numFmtId="167" fontId="4" fillId="3" borderId="63" xfId="1" applyNumberFormat="1" applyFont="1" applyFill="1" applyBorder="1" applyAlignment="1">
      <alignment vertical="center"/>
    </xf>
    <xf numFmtId="167" fontId="1" fillId="0" borderId="29" xfId="30" applyNumberFormat="1" applyFont="1" applyFill="1" applyBorder="1" applyAlignment="1">
      <alignment vertical="center"/>
    </xf>
    <xf numFmtId="167" fontId="1" fillId="0" borderId="7" xfId="30" applyNumberFormat="1" applyFont="1" applyFill="1" applyBorder="1" applyAlignment="1">
      <alignment vertical="center"/>
    </xf>
    <xf numFmtId="14" fontId="1" fillId="0" borderId="44" xfId="30" applyNumberFormat="1" applyFont="1" applyFill="1" applyBorder="1" applyAlignment="1">
      <alignment horizontal="left" vertical="center" indent="1"/>
    </xf>
    <xf numFmtId="167" fontId="6" fillId="0" borderId="19" xfId="30" applyNumberFormat="1" applyFont="1" applyFill="1" applyBorder="1" applyAlignment="1">
      <alignment vertical="center"/>
    </xf>
    <xf numFmtId="167" fontId="2" fillId="5" borderId="2" xfId="28" applyNumberFormat="1" applyFont="1" applyFill="1" applyBorder="1" applyAlignment="1">
      <alignment horizontal="center" vertical="center"/>
    </xf>
    <xf numFmtId="167" fontId="2" fillId="5" borderId="5" xfId="28" applyNumberFormat="1" applyFont="1" applyFill="1" applyBorder="1" applyAlignment="1">
      <alignment horizontal="center" vertical="center"/>
    </xf>
    <xf numFmtId="167" fontId="2" fillId="5" borderId="64" xfId="28" applyNumberFormat="1" applyFont="1" applyFill="1" applyBorder="1" applyAlignment="1">
      <alignment horizontal="center" vertical="center"/>
    </xf>
    <xf numFmtId="167" fontId="1" fillId="0" borderId="19" xfId="30" applyNumberFormat="1" applyFont="1" applyFill="1" applyBorder="1" applyAlignment="1">
      <alignment vertical="center"/>
    </xf>
    <xf numFmtId="14" fontId="1" fillId="0" borderId="44" xfId="30" applyNumberFormat="1" applyFont="1" applyFill="1" applyBorder="1" applyAlignment="1">
      <alignment vertical="center"/>
    </xf>
    <xf numFmtId="167" fontId="6" fillId="3" borderId="2" xfId="30" applyNumberFormat="1" applyFont="1" applyFill="1" applyBorder="1" applyAlignment="1">
      <alignment vertical="center"/>
    </xf>
    <xf numFmtId="167" fontId="4" fillId="2" borderId="5" xfId="28" applyNumberFormat="1" applyFont="1" applyFill="1" applyBorder="1" applyAlignment="1">
      <alignment horizontal="center" vertical="center"/>
    </xf>
    <xf numFmtId="167" fontId="4" fillId="3" borderId="64" xfId="1" applyNumberFormat="1" applyFont="1" applyFill="1" applyBorder="1" applyAlignment="1">
      <alignment vertical="center"/>
    </xf>
    <xf numFmtId="167" fontId="6" fillId="0" borderId="2" xfId="30" applyNumberFormat="1" applyFont="1" applyFill="1" applyBorder="1" applyAlignment="1">
      <alignment vertical="center"/>
    </xf>
    <xf numFmtId="167" fontId="6" fillId="0" borderId="5" xfId="30" applyNumberFormat="1" applyFont="1" applyFill="1" applyBorder="1" applyAlignment="1">
      <alignment vertical="center"/>
    </xf>
    <xf numFmtId="167" fontId="1" fillId="0" borderId="19" xfId="1" applyNumberFormat="1" applyFont="1" applyFill="1" applyBorder="1" applyAlignment="1">
      <alignment vertical="center"/>
    </xf>
    <xf numFmtId="167" fontId="1" fillId="0" borderId="2" xfId="1" applyNumberFormat="1" applyFont="1" applyFill="1" applyBorder="1" applyAlignment="1">
      <alignment vertical="center"/>
    </xf>
    <xf numFmtId="14" fontId="1" fillId="0" borderId="65" xfId="30" applyNumberFormat="1" applyFont="1" applyFill="1" applyBorder="1" applyAlignment="1">
      <alignment vertical="center"/>
    </xf>
    <xf numFmtId="167" fontId="6" fillId="0" borderId="30" xfId="30" applyNumberFormat="1" applyFont="1" applyFill="1" applyBorder="1" applyAlignment="1">
      <alignment vertical="center"/>
    </xf>
    <xf numFmtId="167" fontId="6" fillId="0" borderId="8" xfId="30" applyNumberFormat="1" applyFont="1" applyFill="1" applyBorder="1" applyAlignment="1">
      <alignment vertical="center"/>
    </xf>
    <xf numFmtId="167" fontId="6" fillId="3" borderId="8" xfId="30" applyNumberFormat="1" applyFont="1" applyFill="1" applyBorder="1" applyAlignment="1">
      <alignment vertical="center"/>
    </xf>
    <xf numFmtId="167" fontId="6" fillId="0" borderId="31" xfId="30" applyNumberFormat="1" applyFont="1" applyFill="1" applyBorder="1" applyAlignment="1">
      <alignment vertical="center"/>
    </xf>
    <xf numFmtId="167" fontId="4" fillId="3" borderId="66" xfId="1" applyNumberFormat="1" applyFont="1" applyFill="1" applyBorder="1" applyAlignment="1">
      <alignment vertical="center"/>
    </xf>
    <xf numFmtId="167" fontId="1" fillId="0" borderId="30" xfId="1" applyNumberFormat="1" applyFont="1" applyFill="1" applyBorder="1" applyAlignment="1">
      <alignment vertical="center"/>
    </xf>
    <xf numFmtId="167" fontId="1" fillId="0" borderId="8" xfId="1" applyNumberFormat="1" applyFont="1" applyFill="1" applyBorder="1" applyAlignment="1">
      <alignment vertical="center"/>
    </xf>
    <xf numFmtId="14" fontId="1" fillId="0" borderId="37" xfId="30" applyNumberFormat="1" applyFont="1" applyFill="1" applyBorder="1" applyAlignment="1">
      <alignment vertical="center"/>
    </xf>
    <xf numFmtId="167" fontId="6" fillId="3" borderId="22" xfId="30" applyNumberFormat="1" applyFont="1" applyFill="1" applyBorder="1" applyAlignment="1" applyProtection="1">
      <alignment vertical="center"/>
    </xf>
    <xf numFmtId="167" fontId="4" fillId="3" borderId="54" xfId="1" applyNumberFormat="1" applyFont="1" applyFill="1" applyBorder="1" applyAlignment="1">
      <alignment vertical="center"/>
    </xf>
    <xf numFmtId="165" fontId="6" fillId="0" borderId="29" xfId="30" applyNumberFormat="1" applyFont="1" applyFill="1" applyBorder="1" applyAlignment="1">
      <alignment vertical="center"/>
    </xf>
    <xf numFmtId="165" fontId="6" fillId="0" borderId="7" xfId="30" applyNumberFormat="1" applyFont="1" applyFill="1" applyBorder="1" applyAlignment="1">
      <alignment vertical="center"/>
    </xf>
    <xf numFmtId="165" fontId="6" fillId="3" borderId="7" xfId="30" applyNumberFormat="1" applyFont="1" applyFill="1" applyBorder="1" applyAlignment="1">
      <alignment vertical="center"/>
    </xf>
    <xf numFmtId="165" fontId="6" fillId="0" borderId="14" xfId="30" applyNumberFormat="1" applyFont="1" applyFill="1" applyBorder="1" applyAlignment="1">
      <alignment vertical="center"/>
    </xf>
    <xf numFmtId="165" fontId="4" fillId="3" borderId="63" xfId="1" applyNumberFormat="1" applyFont="1" applyFill="1" applyBorder="1" applyAlignment="1">
      <alignment vertical="center"/>
    </xf>
    <xf numFmtId="165" fontId="6" fillId="0" borderId="19" xfId="30" applyNumberFormat="1" applyFont="1" applyFill="1" applyBorder="1" applyAlignment="1">
      <alignment vertical="center"/>
    </xf>
    <xf numFmtId="165" fontId="2" fillId="5" borderId="2" xfId="28" applyNumberFormat="1" applyFont="1" applyFill="1" applyBorder="1" applyAlignment="1">
      <alignment horizontal="center" vertical="center"/>
    </xf>
    <xf numFmtId="165" fontId="2" fillId="5" borderId="5" xfId="28" applyNumberFormat="1" applyFont="1" applyFill="1" applyBorder="1" applyAlignment="1">
      <alignment horizontal="center" vertical="center"/>
    </xf>
    <xf numFmtId="165" fontId="2" fillId="5" borderId="64" xfId="28" applyNumberFormat="1" applyFont="1" applyFill="1" applyBorder="1" applyAlignment="1">
      <alignment horizontal="center" vertical="center"/>
    </xf>
    <xf numFmtId="165" fontId="6" fillId="3" borderId="2" xfId="30" applyNumberFormat="1" applyFont="1" applyFill="1" applyBorder="1" applyAlignment="1">
      <alignment vertical="center"/>
    </xf>
    <xf numFmtId="165" fontId="4" fillId="2" borderId="5" xfId="28" applyNumberFormat="1" applyFont="1" applyFill="1" applyBorder="1" applyAlignment="1">
      <alignment horizontal="center" vertical="center"/>
    </xf>
    <xf numFmtId="165" fontId="4" fillId="3" borderId="64" xfId="1" applyNumberFormat="1" applyFont="1" applyFill="1" applyBorder="1" applyAlignment="1">
      <alignment vertical="center"/>
    </xf>
    <xf numFmtId="165" fontId="6" fillId="0" borderId="2" xfId="30" applyNumberFormat="1" applyFont="1" applyFill="1" applyBorder="1" applyAlignment="1">
      <alignment vertical="center"/>
    </xf>
    <xf numFmtId="165" fontId="6" fillId="0" borderId="5" xfId="30" applyNumberFormat="1" applyFont="1" applyFill="1" applyBorder="1" applyAlignment="1">
      <alignment vertical="center"/>
    </xf>
    <xf numFmtId="165" fontId="6" fillId="0" borderId="30" xfId="30" applyNumberFormat="1" applyFont="1" applyFill="1" applyBorder="1" applyAlignment="1">
      <alignment vertical="center"/>
    </xf>
    <xf numFmtId="165" fontId="6" fillId="0" borderId="8" xfId="30" applyNumberFormat="1" applyFont="1" applyFill="1" applyBorder="1" applyAlignment="1">
      <alignment vertical="center"/>
    </xf>
    <xf numFmtId="165" fontId="6" fillId="3" borderId="8" xfId="30" applyNumberFormat="1" applyFont="1" applyFill="1" applyBorder="1" applyAlignment="1">
      <alignment vertical="center"/>
    </xf>
    <xf numFmtId="165" fontId="6" fillId="0" borderId="31" xfId="30" applyNumberFormat="1" applyFont="1" applyFill="1" applyBorder="1" applyAlignment="1">
      <alignment vertical="center"/>
    </xf>
    <xf numFmtId="165" fontId="4" fillId="3" borderId="66" xfId="1" applyNumberFormat="1" applyFont="1" applyFill="1" applyBorder="1" applyAlignment="1">
      <alignment vertical="center"/>
    </xf>
    <xf numFmtId="165" fontId="6" fillId="3" borderId="22" xfId="30" applyNumberFormat="1" applyFont="1" applyFill="1" applyBorder="1" applyAlignment="1" applyProtection="1">
      <alignment vertical="center"/>
    </xf>
    <xf numFmtId="165" fontId="4" fillId="3" borderId="54" xfId="1" applyNumberFormat="1" applyFont="1" applyFill="1" applyBorder="1" applyAlignment="1">
      <alignment vertical="center"/>
    </xf>
    <xf numFmtId="165" fontId="4" fillId="3" borderId="57" xfId="1" applyNumberFormat="1" applyFont="1" applyFill="1" applyBorder="1" applyAlignment="1">
      <alignment vertical="center"/>
    </xf>
    <xf numFmtId="10" fontId="4" fillId="3" borderId="70" xfId="3" applyNumberFormat="1" applyFont="1" applyFill="1" applyBorder="1" applyAlignment="1">
      <alignment vertical="center"/>
    </xf>
    <xf numFmtId="171" fontId="7" fillId="2" borderId="0" xfId="28" applyNumberFormat="1" applyFont="1" applyFill="1" applyAlignment="1">
      <alignment vertical="center"/>
    </xf>
    <xf numFmtId="14" fontId="1" fillId="0" borderId="23" xfId="30" applyNumberFormat="1" applyFont="1" applyFill="1" applyBorder="1" applyAlignment="1">
      <alignment horizontal="center" vertical="center"/>
    </xf>
    <xf numFmtId="167" fontId="1" fillId="0" borderId="14" xfId="30" applyNumberFormat="1" applyFont="1" applyFill="1" applyBorder="1" applyAlignment="1">
      <alignment vertical="center"/>
    </xf>
    <xf numFmtId="167" fontId="6" fillId="3" borderId="29" xfId="30" applyNumberFormat="1" applyFont="1" applyFill="1" applyBorder="1" applyAlignment="1">
      <alignment horizontal="right" vertical="center"/>
    </xf>
    <xf numFmtId="167" fontId="6" fillId="3" borderId="32" xfId="30" applyNumberFormat="1" applyFont="1" applyFill="1" applyBorder="1" applyAlignment="1">
      <alignment horizontal="right" vertical="center"/>
    </xf>
    <xf numFmtId="167" fontId="4" fillId="3" borderId="19" xfId="28" applyNumberFormat="1" applyFont="1" applyFill="1" applyBorder="1" applyAlignment="1">
      <alignment horizontal="right" vertical="center"/>
    </xf>
    <xf numFmtId="167" fontId="4" fillId="3" borderId="20" xfId="28" applyNumberFormat="1" applyFont="1" applyFill="1" applyBorder="1" applyAlignment="1">
      <alignment horizontal="right" vertical="center"/>
    </xf>
    <xf numFmtId="167" fontId="2" fillId="5" borderId="63" xfId="1" applyNumberFormat="1" applyFont="1" applyFill="1" applyBorder="1" applyAlignment="1">
      <alignment horizontal="center" vertical="center"/>
    </xf>
    <xf numFmtId="167" fontId="2" fillId="2" borderId="5" xfId="28" applyNumberFormat="1" applyFont="1" applyFill="1" applyBorder="1" applyAlignment="1">
      <alignment horizontal="center" vertical="center"/>
    </xf>
    <xf numFmtId="167" fontId="1" fillId="0" borderId="5" xfId="1" applyNumberFormat="1" applyFont="1" applyFill="1" applyBorder="1" applyAlignment="1">
      <alignment vertical="center"/>
    </xf>
    <xf numFmtId="167" fontId="6" fillId="3" borderId="20" xfId="30" applyNumberFormat="1" applyFont="1" applyFill="1" applyBorder="1" applyAlignment="1">
      <alignment horizontal="right" vertical="center"/>
    </xf>
    <xf numFmtId="167" fontId="1" fillId="0" borderId="31" xfId="1" applyNumberFormat="1" applyFont="1" applyFill="1" applyBorder="1" applyAlignment="1">
      <alignment vertical="center"/>
    </xf>
    <xf numFmtId="167" fontId="6" fillId="3" borderId="30" xfId="30" applyNumberFormat="1" applyFont="1" applyFill="1" applyBorder="1" applyAlignment="1">
      <alignment horizontal="right" vertical="center"/>
    </xf>
    <xf numFmtId="167" fontId="6" fillId="3" borderId="71" xfId="30" applyNumberFormat="1" applyFont="1" applyFill="1" applyBorder="1" applyAlignment="1">
      <alignment horizontal="right" vertical="center"/>
    </xf>
    <xf numFmtId="167" fontId="4" fillId="3" borderId="57" xfId="1" applyNumberFormat="1" applyFont="1" applyFill="1" applyBorder="1" applyAlignment="1">
      <alignment vertical="center"/>
    </xf>
    <xf numFmtId="167" fontId="6" fillId="3" borderId="33" xfId="30" applyNumberFormat="1" applyFont="1" applyFill="1" applyBorder="1" applyAlignment="1">
      <alignment vertical="center"/>
    </xf>
    <xf numFmtId="167" fontId="6" fillId="3" borderId="47" xfId="30" applyNumberFormat="1" applyFont="1" applyFill="1" applyBorder="1" applyAlignment="1">
      <alignment horizontal="right" vertical="center"/>
    </xf>
    <xf numFmtId="0" fontId="3" fillId="5" borderId="0" xfId="28" applyFont="1" applyFill="1">
      <alignment vertical="center"/>
    </xf>
    <xf numFmtId="14" fontId="1" fillId="2" borderId="21" xfId="30" applyNumberFormat="1" applyFont="1" applyFill="1" applyBorder="1" applyAlignment="1">
      <alignment horizontal="center" vertical="center" wrapText="1"/>
    </xf>
    <xf numFmtId="14" fontId="1" fillId="2" borderId="22" xfId="30" applyNumberFormat="1" applyFont="1" applyFill="1" applyBorder="1" applyAlignment="1">
      <alignment horizontal="center" vertical="center" wrapText="1"/>
    </xf>
    <xf numFmtId="10" fontId="6" fillId="2" borderId="29" xfId="30" applyNumberFormat="1" applyFont="1" applyFill="1" applyBorder="1" applyAlignment="1">
      <alignment vertical="center"/>
    </xf>
    <xf numFmtId="10" fontId="6" fillId="2" borderId="7" xfId="30" applyNumberFormat="1" applyFont="1" applyFill="1" applyBorder="1" applyAlignment="1">
      <alignment vertical="center"/>
    </xf>
    <xf numFmtId="10" fontId="6" fillId="0" borderId="32" xfId="30" applyNumberFormat="1" applyFont="1" applyFill="1" applyBorder="1" applyAlignment="1">
      <alignment vertical="center"/>
    </xf>
    <xf numFmtId="10" fontId="6" fillId="2" borderId="19" xfId="30" applyNumberFormat="1" applyFont="1" applyFill="1" applyBorder="1" applyAlignment="1">
      <alignment vertical="center"/>
    </xf>
    <xf numFmtId="10" fontId="6" fillId="2" borderId="2" xfId="30" applyNumberFormat="1" applyFont="1" applyFill="1" applyBorder="1" applyAlignment="1">
      <alignment vertical="center"/>
    </xf>
    <xf numFmtId="10" fontId="6" fillId="0" borderId="20" xfId="30" applyNumberFormat="1" applyFont="1" applyFill="1" applyBorder="1" applyAlignment="1">
      <alignment vertical="center"/>
    </xf>
    <xf numFmtId="10" fontId="6" fillId="2" borderId="30" xfId="30" applyNumberFormat="1" applyFont="1" applyFill="1" applyBorder="1" applyAlignment="1">
      <alignment vertical="center"/>
    </xf>
    <xf numFmtId="10" fontId="6" fillId="2" borderId="8" xfId="30" applyNumberFormat="1" applyFont="1" applyFill="1" applyBorder="1" applyAlignment="1">
      <alignment vertical="center"/>
    </xf>
    <xf numFmtId="10" fontId="6" fillId="0" borderId="71" xfId="30" applyNumberFormat="1" applyFont="1" applyFill="1" applyBorder="1" applyAlignment="1">
      <alignment vertical="center"/>
    </xf>
    <xf numFmtId="10" fontId="6" fillId="2" borderId="33" xfId="30" applyNumberFormat="1" applyFont="1" applyFill="1" applyBorder="1" applyAlignment="1">
      <alignment vertical="center"/>
    </xf>
    <xf numFmtId="10" fontId="6" fillId="2" borderId="34" xfId="30" applyNumberFormat="1" applyFont="1" applyFill="1" applyBorder="1" applyAlignment="1">
      <alignment vertical="center"/>
    </xf>
    <xf numFmtId="10" fontId="6" fillId="0" borderId="47" xfId="30" applyNumberFormat="1" applyFont="1" applyFill="1" applyBorder="1" applyAlignment="1">
      <alignment vertical="center"/>
    </xf>
    <xf numFmtId="0" fontId="4" fillId="2" borderId="0" xfId="0" applyFont="1" applyFill="1" applyAlignment="1">
      <alignment horizontal="center" vertical="center"/>
    </xf>
    <xf numFmtId="0" fontId="2" fillId="0" borderId="0" xfId="0" applyFont="1">
      <alignment vertical="center"/>
    </xf>
    <xf numFmtId="0" fontId="1" fillId="2" borderId="2" xfId="43" applyFont="1" applyFill="1" applyBorder="1" applyAlignment="1">
      <alignment horizontal="center"/>
    </xf>
    <xf numFmtId="0" fontId="1" fillId="2" borderId="19" xfId="43" applyFont="1" applyFill="1" applyBorder="1" applyAlignment="1">
      <alignment horizontal="left"/>
    </xf>
    <xf numFmtId="167" fontId="1" fillId="2" borderId="2" xfId="43" applyNumberFormat="1" applyFont="1" applyFill="1" applyBorder="1" applyAlignment="1">
      <alignment horizontal="left"/>
    </xf>
    <xf numFmtId="167" fontId="2" fillId="2" borderId="2" xfId="0" applyNumberFormat="1" applyFont="1" applyFill="1" applyBorder="1" applyAlignment="1">
      <alignment horizontal="center" vertical="center"/>
    </xf>
    <xf numFmtId="0" fontId="1" fillId="2" borderId="19" xfId="43" applyFont="1" applyFill="1" applyBorder="1" applyAlignment="1">
      <alignment horizontal="right"/>
    </xf>
    <xf numFmtId="0" fontId="1" fillId="2" borderId="19" xfId="0" applyFont="1" applyFill="1" applyBorder="1" applyAlignment="1">
      <alignment horizontal="left" wrapText="1"/>
    </xf>
    <xf numFmtId="167" fontId="1" fillId="2" borderId="2" xfId="0" applyNumberFormat="1" applyFont="1" applyFill="1" applyBorder="1" applyAlignment="1">
      <alignment horizontal="left" wrapText="1"/>
    </xf>
    <xf numFmtId="167" fontId="4" fillId="2" borderId="2" xfId="0" applyNumberFormat="1" applyFont="1" applyFill="1" applyBorder="1" applyAlignment="1">
      <alignment horizontal="center" vertical="center"/>
    </xf>
    <xf numFmtId="0" fontId="1" fillId="2" borderId="30" xfId="0" applyFont="1" applyFill="1" applyBorder="1" applyAlignment="1">
      <alignment horizontal="left" wrapText="1"/>
    </xf>
    <xf numFmtId="167" fontId="6" fillId="3" borderId="8" xfId="1" applyNumberFormat="1" applyFont="1" applyFill="1" applyBorder="1" applyAlignment="1">
      <alignment horizontal="right" wrapText="1"/>
    </xf>
    <xf numFmtId="0" fontId="1" fillId="2" borderId="33" xfId="0" applyFont="1" applyFill="1" applyBorder="1" applyAlignment="1">
      <alignment horizontal="left" vertical="center" wrapText="1"/>
    </xf>
    <xf numFmtId="0" fontId="1" fillId="5" borderId="34" xfId="0" applyFont="1" applyFill="1" applyBorder="1" applyAlignment="1">
      <alignment horizontal="left" vertical="center" wrapText="1"/>
    </xf>
    <xf numFmtId="0" fontId="4" fillId="5" borderId="34" xfId="0" applyFont="1" applyFill="1" applyBorder="1" applyAlignment="1">
      <alignment horizontal="center" vertical="center"/>
    </xf>
    <xf numFmtId="0" fontId="2" fillId="0" borderId="62" xfId="0" applyFont="1" applyBorder="1" applyAlignment="1">
      <alignment horizontal="center" vertical="center"/>
    </xf>
    <xf numFmtId="0" fontId="2" fillId="0" borderId="44" xfId="0" applyFont="1" applyBorder="1">
      <alignment vertical="center"/>
    </xf>
    <xf numFmtId="167" fontId="2" fillId="0" borderId="44" xfId="0" applyNumberFormat="1" applyFont="1" applyBorder="1">
      <alignment vertical="center"/>
    </xf>
    <xf numFmtId="167" fontId="2" fillId="0" borderId="64" xfId="0" applyNumberFormat="1" applyFont="1" applyBorder="1">
      <alignment vertical="center"/>
    </xf>
    <xf numFmtId="0" fontId="2" fillId="0" borderId="48" xfId="0" applyFont="1" applyBorder="1">
      <alignment vertical="center"/>
    </xf>
    <xf numFmtId="167" fontId="2" fillId="0" borderId="48" xfId="0" applyNumberFormat="1" applyFont="1" applyBorder="1">
      <alignment vertical="center"/>
    </xf>
    <xf numFmtId="167" fontId="2" fillId="0" borderId="57" xfId="0" applyNumberFormat="1" applyFont="1" applyBorder="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70" xfId="0" applyFont="1" applyBorder="1" applyAlignment="1">
      <alignment horizontal="center" vertical="center" wrapText="1"/>
    </xf>
    <xf numFmtId="0" fontId="2" fillId="0" borderId="74" xfId="0" applyFont="1" applyBorder="1" applyAlignment="1">
      <alignment horizontal="center" vertical="center" wrapText="1"/>
    </xf>
    <xf numFmtId="0" fontId="2" fillId="0" borderId="2" xfId="0" applyFont="1" applyBorder="1">
      <alignment vertical="center"/>
    </xf>
    <xf numFmtId="167" fontId="2" fillId="0" borderId="2" xfId="0" applyNumberFormat="1" applyFont="1" applyBorder="1" applyAlignment="1">
      <alignment horizontal="center" vertical="center"/>
    </xf>
    <xf numFmtId="10" fontId="2" fillId="3" borderId="20" xfId="3" applyNumberFormat="1" applyFont="1" applyFill="1" applyBorder="1" applyAlignment="1">
      <alignment horizontal="center" vertical="center"/>
    </xf>
    <xf numFmtId="167" fontId="2" fillId="0" borderId="43" xfId="0" applyNumberFormat="1" applyFont="1" applyBorder="1" applyAlignment="1">
      <alignment horizontal="center" vertical="center"/>
    </xf>
    <xf numFmtId="10" fontId="2" fillId="3" borderId="32" xfId="3" applyNumberFormat="1" applyFont="1" applyFill="1" applyBorder="1" applyAlignment="1">
      <alignment horizontal="center" vertical="center"/>
    </xf>
    <xf numFmtId="167" fontId="2" fillId="0" borderId="43" xfId="0" applyNumberFormat="1" applyFont="1" applyBorder="1" applyAlignment="1">
      <alignment horizontal="right" vertical="center"/>
    </xf>
    <xf numFmtId="167" fontId="2" fillId="0" borderId="44" xfId="0" applyNumberFormat="1" applyFont="1" applyBorder="1" applyAlignment="1">
      <alignment horizontal="right" vertical="center"/>
    </xf>
    <xf numFmtId="167" fontId="2" fillId="0" borderId="65" xfId="0" applyNumberFormat="1" applyFont="1" applyBorder="1">
      <alignment vertical="center"/>
    </xf>
    <xf numFmtId="10" fontId="2" fillId="3" borderId="71" xfId="3" applyNumberFormat="1" applyFont="1" applyFill="1" applyBorder="1" applyAlignment="1">
      <alignment horizontal="center" vertical="center"/>
    </xf>
    <xf numFmtId="167" fontId="2" fillId="0" borderId="65" xfId="0" applyNumberFormat="1" applyFont="1" applyBorder="1" applyAlignment="1">
      <alignment horizontal="right" vertical="center"/>
    </xf>
    <xf numFmtId="167" fontId="2" fillId="3" borderId="43" xfId="0" applyNumberFormat="1" applyFont="1" applyFill="1" applyBorder="1">
      <alignment vertical="center"/>
    </xf>
    <xf numFmtId="167" fontId="2" fillId="3" borderId="43" xfId="0" applyNumberFormat="1" applyFont="1" applyFill="1" applyBorder="1" applyAlignment="1">
      <alignment horizontal="right" vertical="center"/>
    </xf>
    <xf numFmtId="0" fontId="2" fillId="0" borderId="8" xfId="0" applyFont="1" applyBorder="1">
      <alignment vertical="center"/>
    </xf>
    <xf numFmtId="167" fontId="2" fillId="0" borderId="8" xfId="0" applyNumberFormat="1" applyFont="1" applyBorder="1" applyAlignment="1">
      <alignment horizontal="center" vertical="center"/>
    </xf>
    <xf numFmtId="167" fontId="2" fillId="2" borderId="65" xfId="0" applyNumberFormat="1" applyFont="1" applyFill="1" applyBorder="1" applyAlignment="1">
      <alignment horizontal="right" vertical="center"/>
    </xf>
    <xf numFmtId="0" fontId="2" fillId="0" borderId="7" xfId="0" applyFont="1" applyBorder="1">
      <alignment vertical="center"/>
    </xf>
    <xf numFmtId="167" fontId="2" fillId="3" borderId="37" xfId="0" applyNumberFormat="1" applyFont="1" applyFill="1" applyBorder="1">
      <alignment vertical="center"/>
    </xf>
    <xf numFmtId="10" fontId="2" fillId="3" borderId="41" xfId="3" applyNumberFormat="1" applyFont="1" applyFill="1" applyBorder="1" applyAlignment="1">
      <alignment horizontal="center" vertical="center"/>
    </xf>
    <xf numFmtId="0" fontId="2" fillId="0" borderId="22" xfId="0" applyFont="1" applyBorder="1" applyAlignment="1">
      <alignment horizontal="center" vertical="center"/>
    </xf>
    <xf numFmtId="10" fontId="2" fillId="3" borderId="23" xfId="3" applyNumberFormat="1" applyFont="1" applyFill="1" applyBorder="1" applyAlignment="1">
      <alignment horizontal="center" vertical="center"/>
    </xf>
    <xf numFmtId="0" fontId="2" fillId="5" borderId="0" xfId="0" applyFont="1" applyFill="1" applyBorder="1">
      <alignment vertical="center"/>
    </xf>
    <xf numFmtId="0" fontId="2" fillId="5" borderId="0" xfId="0" applyFont="1" applyFill="1" applyBorder="1" applyAlignment="1">
      <alignment horizontal="center" vertical="center"/>
    </xf>
    <xf numFmtId="0" fontId="2" fillId="0" borderId="16" xfId="0" applyFont="1" applyBorder="1" applyAlignment="1">
      <alignment horizontal="center" vertical="center"/>
    </xf>
    <xf numFmtId="0" fontId="2" fillId="0" borderId="19" xfId="0" applyFont="1" applyBorder="1" applyAlignment="1">
      <alignment horizontal="left" vertical="center"/>
    </xf>
    <xf numFmtId="10" fontId="2" fillId="0" borderId="2" xfId="0" applyNumberFormat="1" applyFont="1" applyBorder="1" applyAlignment="1">
      <alignment horizontal="center" vertical="center"/>
    </xf>
    <xf numFmtId="10" fontId="4" fillId="2" borderId="2" xfId="0" applyNumberFormat="1" applyFont="1" applyFill="1" applyBorder="1" applyAlignment="1">
      <alignment horizontal="center" vertical="center"/>
    </xf>
    <xf numFmtId="10" fontId="4" fillId="2" borderId="20" xfId="0" applyNumberFormat="1" applyFont="1" applyFill="1" applyBorder="1" applyAlignment="1">
      <alignment horizontal="center" vertical="center"/>
    </xf>
    <xf numFmtId="0" fontId="2" fillId="0" borderId="21" xfId="0" applyFont="1" applyBorder="1" applyAlignment="1">
      <alignment horizontal="left" vertical="center"/>
    </xf>
    <xf numFmtId="10" fontId="2" fillId="0" borderId="22" xfId="0" applyNumberFormat="1" applyFont="1" applyBorder="1" applyAlignment="1">
      <alignment horizontal="center" vertical="center"/>
    </xf>
    <xf numFmtId="10" fontId="4" fillId="2" borderId="22" xfId="0" applyNumberFormat="1" applyFont="1" applyFill="1" applyBorder="1" applyAlignment="1">
      <alignment horizontal="center" vertical="center"/>
    </xf>
    <xf numFmtId="10" fontId="4" fillId="2" borderId="23" xfId="0" applyNumberFormat="1" applyFont="1" applyFill="1" applyBorder="1" applyAlignment="1">
      <alignment horizontal="center" vertical="center"/>
    </xf>
    <xf numFmtId="0" fontId="2" fillId="0" borderId="0" xfId="0" applyFont="1" applyBorder="1" applyAlignment="1">
      <alignment horizontal="center" vertical="center"/>
    </xf>
    <xf numFmtId="0" fontId="2" fillId="0" borderId="65" xfId="0" applyFont="1" applyBorder="1">
      <alignment vertical="center"/>
    </xf>
    <xf numFmtId="167" fontId="2" fillId="0" borderId="66" xfId="0" applyNumberFormat="1" applyFont="1" applyBorder="1">
      <alignment vertical="center"/>
    </xf>
    <xf numFmtId="0" fontId="2" fillId="0" borderId="75" xfId="0" applyFont="1" applyBorder="1">
      <alignment vertical="center"/>
    </xf>
    <xf numFmtId="167" fontId="2" fillId="3" borderId="75" xfId="0" applyNumberFormat="1" applyFont="1" applyFill="1" applyBorder="1">
      <alignment vertical="center"/>
    </xf>
    <xf numFmtId="167" fontId="2" fillId="3" borderId="53" xfId="0" applyNumberFormat="1" applyFont="1" applyFill="1" applyBorder="1">
      <alignment vertical="center"/>
    </xf>
    <xf numFmtId="0" fontId="2" fillId="0" borderId="37" xfId="0" applyFont="1" applyBorder="1">
      <alignment vertical="center"/>
    </xf>
    <xf numFmtId="167" fontId="2" fillId="0" borderId="37" xfId="0" applyNumberFormat="1" applyFont="1" applyBorder="1">
      <alignment vertical="center"/>
    </xf>
    <xf numFmtId="167" fontId="2" fillId="0" borderId="54" xfId="0" applyNumberFormat="1" applyFont="1" applyBorder="1">
      <alignment vertical="center"/>
    </xf>
    <xf numFmtId="0" fontId="6" fillId="2" borderId="0" xfId="0" applyFont="1" applyFill="1" applyBorder="1" applyAlignment="1">
      <alignment vertical="top"/>
    </xf>
    <xf numFmtId="167" fontId="4" fillId="3" borderId="2" xfId="1" applyNumberFormat="1" applyFont="1" applyFill="1" applyBorder="1" applyAlignment="1">
      <alignment horizontal="right" vertical="center"/>
    </xf>
    <xf numFmtId="165" fontId="4" fillId="0" borderId="19" xfId="1" applyNumberFormat="1" applyFont="1" applyFill="1" applyBorder="1" applyAlignment="1">
      <alignment horizontal="right" vertical="center"/>
    </xf>
    <xf numFmtId="165" fontId="4" fillId="0" borderId="2" xfId="1" applyNumberFormat="1" applyFont="1" applyFill="1" applyBorder="1" applyAlignment="1">
      <alignment horizontal="right" vertical="center"/>
    </xf>
    <xf numFmtId="165" fontId="4" fillId="0" borderId="20" xfId="1" applyNumberFormat="1" applyFont="1" applyFill="1" applyBorder="1" applyAlignment="1">
      <alignment horizontal="right" vertical="center"/>
    </xf>
    <xf numFmtId="10" fontId="4" fillId="5" borderId="20" xfId="3" applyNumberFormat="1" applyFont="1" applyFill="1" applyBorder="1" applyAlignment="1">
      <alignment horizontal="right" vertical="center"/>
    </xf>
    <xf numFmtId="167" fontId="4" fillId="3" borderId="8" xfId="1" applyNumberFormat="1" applyFont="1" applyFill="1" applyBorder="1" applyAlignment="1">
      <alignment horizontal="right" vertical="center"/>
    </xf>
    <xf numFmtId="10" fontId="4" fillId="3" borderId="71" xfId="3" applyNumberFormat="1" applyFont="1" applyFill="1" applyBorder="1" applyAlignment="1">
      <alignment horizontal="right" vertical="center"/>
    </xf>
    <xf numFmtId="165" fontId="4" fillId="3" borderId="30" xfId="1" applyNumberFormat="1" applyFont="1" applyFill="1" applyBorder="1" applyAlignment="1">
      <alignment horizontal="right" vertical="center"/>
    </xf>
    <xf numFmtId="165" fontId="4" fillId="3" borderId="8" xfId="1" applyNumberFormat="1" applyFont="1" applyFill="1" applyBorder="1" applyAlignment="1">
      <alignment horizontal="right" vertical="center"/>
    </xf>
    <xf numFmtId="165" fontId="4" fillId="3" borderId="71" xfId="1" applyNumberFormat="1" applyFont="1" applyFill="1" applyBorder="1" applyAlignment="1">
      <alignment horizontal="right" vertical="center"/>
    </xf>
    <xf numFmtId="0" fontId="4" fillId="2" borderId="34" xfId="0" applyFont="1" applyFill="1" applyBorder="1" applyAlignment="1">
      <alignment horizontal="center" vertical="center"/>
    </xf>
    <xf numFmtId="0" fontId="4" fillId="5" borderId="47" xfId="0" applyFont="1" applyFill="1" applyBorder="1">
      <alignment vertical="center"/>
    </xf>
    <xf numFmtId="0" fontId="4" fillId="5" borderId="33" xfId="0" applyFont="1" applyFill="1" applyBorder="1" applyAlignment="1">
      <alignment horizontal="center" vertical="center"/>
    </xf>
    <xf numFmtId="0" fontId="4" fillId="5" borderId="47" xfId="0" applyFont="1" applyFill="1" applyBorder="1" applyAlignment="1">
      <alignment horizontal="center" vertical="center"/>
    </xf>
    <xf numFmtId="0" fontId="4" fillId="2" borderId="0" xfId="0" applyFont="1" applyFill="1" applyAlignment="1">
      <alignment vertical="top"/>
    </xf>
    <xf numFmtId="0" fontId="2" fillId="2" borderId="22" xfId="0" applyFont="1" applyFill="1" applyBorder="1" applyAlignment="1">
      <alignment horizontal="center" vertical="center"/>
    </xf>
    <xf numFmtId="167" fontId="2" fillId="2" borderId="17" xfId="0" applyNumberFormat="1" applyFont="1" applyFill="1" applyBorder="1" applyAlignment="1">
      <alignment horizontal="center" vertical="center"/>
    </xf>
    <xf numFmtId="167" fontId="4" fillId="2" borderId="7" xfId="0" applyNumberFormat="1" applyFont="1" applyFill="1" applyBorder="1">
      <alignment vertical="center"/>
    </xf>
    <xf numFmtId="167" fontId="4" fillId="2" borderId="4" xfId="0" applyNumberFormat="1" applyFont="1" applyFill="1" applyBorder="1">
      <alignment vertical="center"/>
    </xf>
    <xf numFmtId="167" fontId="4" fillId="2" borderId="22" xfId="0" applyNumberFormat="1" applyFont="1" applyFill="1" applyBorder="1">
      <alignment vertical="center"/>
    </xf>
    <xf numFmtId="167" fontId="4" fillId="3" borderId="34" xfId="1" applyNumberFormat="1" applyFont="1" applyFill="1" applyBorder="1">
      <alignment vertical="center"/>
    </xf>
    <xf numFmtId="10" fontId="4" fillId="3" borderId="17" xfId="3" applyNumberFormat="1" applyFont="1" applyFill="1" applyBorder="1">
      <alignment vertical="center"/>
    </xf>
    <xf numFmtId="10" fontId="4" fillId="3" borderId="2" xfId="3" applyNumberFormat="1" applyFont="1" applyFill="1" applyBorder="1">
      <alignment vertical="center"/>
    </xf>
    <xf numFmtId="0" fontId="6" fillId="2" borderId="0" xfId="0" applyFont="1" applyFill="1" applyBorder="1" applyAlignment="1">
      <alignment horizontal="left" vertical="center" wrapText="1"/>
    </xf>
    <xf numFmtId="0" fontId="6" fillId="2" borderId="0" xfId="0" applyFont="1" applyFill="1" applyBorder="1" applyAlignment="1">
      <alignment horizontal="left" vertical="center"/>
    </xf>
    <xf numFmtId="0" fontId="4" fillId="2" borderId="70" xfId="0" applyFont="1" applyFill="1" applyBorder="1">
      <alignment vertical="center"/>
    </xf>
    <xf numFmtId="0" fontId="1" fillId="0" borderId="76" xfId="0" applyFont="1" applyFill="1" applyBorder="1" applyAlignment="1">
      <alignment horizontal="center" vertical="center" wrapText="1"/>
    </xf>
    <xf numFmtId="0" fontId="1" fillId="2" borderId="74" xfId="0" applyFont="1" applyFill="1" applyBorder="1" applyAlignment="1">
      <alignment horizontal="center" vertical="center" wrapText="1"/>
    </xf>
    <xf numFmtId="0" fontId="1" fillId="0" borderId="77" xfId="0" applyFont="1" applyFill="1" applyBorder="1" applyAlignment="1">
      <alignment horizontal="center" vertical="center" wrapText="1"/>
    </xf>
    <xf numFmtId="0" fontId="2" fillId="2" borderId="63" xfId="0" applyFont="1" applyFill="1" applyBorder="1" applyAlignment="1">
      <alignment vertical="center"/>
    </xf>
    <xf numFmtId="169" fontId="2" fillId="0" borderId="28" xfId="0" applyNumberFormat="1" applyFont="1" applyFill="1" applyBorder="1" applyAlignment="1">
      <alignment vertical="center"/>
    </xf>
    <xf numFmtId="10" fontId="4" fillId="3" borderId="32" xfId="3" applyNumberFormat="1" applyFont="1" applyFill="1" applyBorder="1">
      <alignment vertical="center"/>
    </xf>
    <xf numFmtId="169" fontId="2" fillId="2" borderId="7" xfId="0" applyNumberFormat="1" applyFont="1" applyFill="1" applyBorder="1" applyAlignment="1">
      <alignment vertical="center"/>
    </xf>
    <xf numFmtId="0" fontId="2" fillId="2" borderId="64" xfId="0" applyFont="1" applyFill="1" applyBorder="1" applyAlignment="1">
      <alignment vertical="center" wrapText="1"/>
    </xf>
    <xf numFmtId="169" fontId="2" fillId="0" borderId="44" xfId="0" applyNumberFormat="1" applyFont="1" applyFill="1" applyBorder="1" applyAlignment="1">
      <alignment vertical="center"/>
    </xf>
    <xf numFmtId="169" fontId="2" fillId="0" borderId="2" xfId="0" applyNumberFormat="1" applyFont="1" applyFill="1" applyBorder="1" applyAlignment="1">
      <alignment vertical="center"/>
    </xf>
    <xf numFmtId="169" fontId="4" fillId="0" borderId="44" xfId="0" applyNumberFormat="1" applyFont="1" applyFill="1" applyBorder="1" applyAlignment="1">
      <alignment vertical="center"/>
    </xf>
    <xf numFmtId="169" fontId="4" fillId="2" borderId="2" xfId="0" applyNumberFormat="1" applyFont="1" applyFill="1" applyBorder="1">
      <alignment vertical="center"/>
    </xf>
    <xf numFmtId="0" fontId="2" fillId="2" borderId="64" xfId="0" applyFont="1" applyFill="1" applyBorder="1" applyAlignment="1">
      <alignment vertical="center"/>
    </xf>
    <xf numFmtId="0" fontId="2" fillId="2" borderId="57" xfId="0" applyFont="1" applyFill="1" applyBorder="1" applyAlignment="1">
      <alignment vertical="center"/>
    </xf>
    <xf numFmtId="10" fontId="4" fillId="3" borderId="47" xfId="3" applyNumberFormat="1" applyFont="1" applyFill="1" applyBorder="1">
      <alignment vertical="center"/>
    </xf>
    <xf numFmtId="169" fontId="4" fillId="3" borderId="22" xfId="1" applyNumberFormat="1" applyFont="1" applyFill="1" applyBorder="1" applyAlignment="1">
      <alignment vertical="center"/>
    </xf>
    <xf numFmtId="0" fontId="6" fillId="2" borderId="0" xfId="0" applyFont="1" applyFill="1" applyBorder="1" applyAlignment="1">
      <alignment vertical="center" wrapText="1"/>
    </xf>
    <xf numFmtId="0" fontId="1" fillId="2" borderId="0" xfId="0" applyFont="1" applyFill="1" applyBorder="1" applyAlignment="1">
      <alignment horizontal="left" wrapText="1"/>
    </xf>
    <xf numFmtId="167" fontId="4" fillId="2" borderId="4" xfId="0" applyNumberFormat="1" applyFont="1" applyFill="1" applyBorder="1" applyAlignment="1">
      <alignment horizontal="center" vertical="center"/>
    </xf>
    <xf numFmtId="167" fontId="4" fillId="3" borderId="22" xfId="1" applyNumberFormat="1" applyFont="1" applyFill="1" applyBorder="1" applyAlignment="1">
      <alignment horizontal="center" vertical="center"/>
    </xf>
    <xf numFmtId="0" fontId="4" fillId="2" borderId="0" xfId="0" applyFont="1" applyFill="1" applyBorder="1" applyAlignment="1">
      <alignment horizontal="center" vertical="center"/>
    </xf>
    <xf numFmtId="167" fontId="1" fillId="3" borderId="2" xfId="5" applyNumberFormat="1" applyFont="1" applyFill="1" applyBorder="1" applyAlignment="1"/>
    <xf numFmtId="167" fontId="1" fillId="2" borderId="2" xfId="5" applyNumberFormat="1" applyFont="1" applyFill="1" applyBorder="1" applyAlignment="1"/>
    <xf numFmtId="167" fontId="4" fillId="3" borderId="23" xfId="1" applyNumberFormat="1" applyFont="1" applyFill="1" applyBorder="1">
      <alignment vertical="center"/>
    </xf>
    <xf numFmtId="167" fontId="4" fillId="3" borderId="47" xfId="1" applyNumberFormat="1" applyFont="1" applyFill="1" applyBorder="1">
      <alignment vertical="center"/>
    </xf>
    <xf numFmtId="0" fontId="4" fillId="9" borderId="67" xfId="0" applyFont="1" applyFill="1" applyBorder="1">
      <alignment vertical="center"/>
    </xf>
    <xf numFmtId="0" fontId="4" fillId="9" borderId="78" xfId="0" applyFont="1" applyFill="1" applyBorder="1">
      <alignment vertical="center"/>
    </xf>
    <xf numFmtId="0" fontId="6" fillId="2" borderId="0" xfId="0" applyFont="1" applyFill="1" applyBorder="1" applyAlignment="1">
      <alignment vertical="top" wrapText="1"/>
    </xf>
    <xf numFmtId="0" fontId="4" fillId="2" borderId="0" xfId="0" applyFont="1" applyFill="1" applyBorder="1" applyAlignment="1">
      <alignment vertical="top"/>
    </xf>
    <xf numFmtId="167" fontId="4" fillId="3" borderId="23" xfId="1" applyNumberFormat="1" applyFont="1" applyFill="1" applyBorder="1" applyAlignment="1">
      <alignment horizontal="center" vertical="center"/>
    </xf>
    <xf numFmtId="10" fontId="6" fillId="3" borderId="2" xfId="3" applyNumberFormat="1" applyFont="1" applyFill="1" applyBorder="1" applyAlignment="1"/>
    <xf numFmtId="10" fontId="6" fillId="3" borderId="20" xfId="3" applyNumberFormat="1" applyFont="1" applyFill="1" applyBorder="1" applyAlignment="1"/>
    <xf numFmtId="0" fontId="1" fillId="0" borderId="2" xfId="29" applyFont="1" applyFill="1" applyBorder="1" applyAlignment="1">
      <alignment horizontal="center" vertical="center"/>
    </xf>
    <xf numFmtId="167" fontId="1" fillId="2" borderId="2" xfId="29" applyNumberFormat="1" applyFont="1" applyFill="1" applyBorder="1" applyAlignment="1">
      <alignment horizontal="center" vertical="center"/>
    </xf>
    <xf numFmtId="10" fontId="4" fillId="3" borderId="20" xfId="3" applyNumberFormat="1" applyFont="1" applyFill="1" applyBorder="1">
      <alignment vertical="center"/>
    </xf>
    <xf numFmtId="0" fontId="1" fillId="0" borderId="19" xfId="29" applyFont="1" applyFill="1" applyBorder="1" applyAlignment="1">
      <alignment horizontal="center" vertical="center"/>
    </xf>
    <xf numFmtId="167" fontId="1" fillId="0" borderId="2" xfId="29" applyNumberFormat="1" applyFont="1" applyFill="1" applyBorder="1" applyAlignment="1">
      <alignment horizontal="center" vertical="center"/>
    </xf>
    <xf numFmtId="0" fontId="2" fillId="2" borderId="52" xfId="0" applyFont="1" applyFill="1" applyBorder="1" applyAlignment="1">
      <alignment horizontal="center" vertical="center"/>
    </xf>
    <xf numFmtId="0" fontId="2" fillId="2" borderId="17" xfId="28" applyFont="1" applyFill="1" applyBorder="1" applyAlignment="1">
      <alignment horizontal="center" vertical="center" wrapText="1"/>
    </xf>
    <xf numFmtId="0" fontId="2" fillId="0" borderId="17" xfId="28" applyFont="1" applyFill="1" applyBorder="1" applyAlignment="1">
      <alignment horizontal="center" vertical="center" wrapText="1"/>
    </xf>
    <xf numFmtId="0" fontId="2" fillId="0" borderId="27" xfId="28" applyFont="1" applyFill="1" applyBorder="1" applyAlignment="1">
      <alignment horizontal="center" vertical="center" wrapText="1"/>
    </xf>
    <xf numFmtId="173" fontId="2" fillId="0" borderId="2" xfId="1" applyNumberFormat="1" applyFont="1" applyFill="1" applyBorder="1" applyAlignment="1">
      <alignment horizontal="center" vertical="center" wrapText="1"/>
    </xf>
    <xf numFmtId="9" fontId="2" fillId="5" borderId="2" xfId="28" applyNumberFormat="1" applyFont="1" applyFill="1" applyBorder="1" applyAlignment="1">
      <alignment horizontal="center" vertical="center"/>
    </xf>
    <xf numFmtId="9" fontId="2" fillId="5" borderId="20" xfId="28" applyNumberFormat="1" applyFont="1" applyFill="1" applyBorder="1" applyAlignment="1">
      <alignment horizontal="center" vertical="center"/>
    </xf>
    <xf numFmtId="169" fontId="4" fillId="3" borderId="2" xfId="1" applyNumberFormat="1" applyFont="1" applyFill="1" applyBorder="1" applyAlignment="1">
      <alignment horizontal="center" vertical="center" wrapText="1"/>
    </xf>
    <xf numFmtId="165" fontId="4" fillId="0" borderId="2" xfId="1" applyNumberFormat="1" applyFont="1" applyFill="1" applyBorder="1" applyAlignment="1">
      <alignment horizontal="center" vertical="center" wrapText="1"/>
    </xf>
    <xf numFmtId="10" fontId="4" fillId="3" borderId="60" xfId="3" applyNumberFormat="1" applyFont="1" applyFill="1" applyBorder="1" applyAlignment="1">
      <alignment horizontal="center" vertical="center"/>
    </xf>
    <xf numFmtId="0" fontId="4" fillId="0" borderId="22" xfId="28" applyFont="1" applyFill="1" applyBorder="1">
      <alignment vertical="center"/>
    </xf>
    <xf numFmtId="169" fontId="4" fillId="3" borderId="22" xfId="1" applyNumberFormat="1" applyFont="1" applyFill="1" applyBorder="1" applyAlignment="1">
      <alignment horizontal="center" vertical="center" wrapText="1"/>
    </xf>
    <xf numFmtId="165" fontId="4" fillId="0" borderId="22" xfId="1" applyNumberFormat="1" applyFont="1" applyFill="1" applyBorder="1" applyAlignment="1">
      <alignment horizontal="center" vertical="center" wrapText="1"/>
    </xf>
    <xf numFmtId="10" fontId="4" fillId="3" borderId="61" xfId="3" applyNumberFormat="1" applyFont="1" applyFill="1" applyBorder="1" applyAlignment="1">
      <alignment horizontal="center" vertical="center"/>
    </xf>
    <xf numFmtId="9" fontId="4" fillId="2" borderId="0" xfId="0" applyNumberFormat="1" applyFont="1" applyFill="1">
      <alignment vertical="center"/>
    </xf>
    <xf numFmtId="10" fontId="6" fillId="3" borderId="4" xfId="3" applyNumberFormat="1" applyFont="1" applyFill="1" applyBorder="1" applyAlignment="1"/>
    <xf numFmtId="10" fontId="6" fillId="3" borderId="58" xfId="3" applyNumberFormat="1" applyFont="1" applyFill="1" applyBorder="1" applyAlignment="1"/>
    <xf numFmtId="167" fontId="1" fillId="0" borderId="5" xfId="29" applyNumberFormat="1" applyFont="1" applyFill="1" applyBorder="1" applyAlignment="1">
      <alignment horizontal="center" vertical="center"/>
    </xf>
    <xf numFmtId="10" fontId="4" fillId="3" borderId="58" xfId="3" applyNumberFormat="1" applyFont="1" applyFill="1" applyBorder="1">
      <alignment vertical="center"/>
    </xf>
    <xf numFmtId="0" fontId="19" fillId="0" borderId="0" xfId="0" applyFont="1">
      <alignment vertical="center"/>
    </xf>
    <xf numFmtId="0" fontId="4" fillId="8" borderId="0" xfId="0" applyFont="1" applyFill="1">
      <alignment vertical="center"/>
    </xf>
    <xf numFmtId="0" fontId="6" fillId="0" borderId="0" xfId="0" applyFont="1" applyFill="1">
      <alignment vertical="center"/>
    </xf>
    <xf numFmtId="0" fontId="6" fillId="8" borderId="0" xfId="0" applyFont="1" applyFill="1">
      <alignment vertical="center"/>
    </xf>
    <xf numFmtId="0" fontId="2" fillId="2" borderId="0" xfId="0" applyNumberFormat="1" applyFont="1" applyFill="1" applyBorder="1" applyAlignment="1">
      <alignment horizontal="center" vertical="center"/>
    </xf>
    <xf numFmtId="0" fontId="1" fillId="2" borderId="0" xfId="43" applyFont="1" applyFill="1" applyBorder="1" applyAlignment="1">
      <alignment horizontal="right"/>
    </xf>
    <xf numFmtId="174" fontId="1" fillId="2" borderId="44" xfId="0" applyNumberFormat="1" applyFont="1" applyFill="1" applyBorder="1" applyAlignment="1">
      <alignment vertical="center" wrapText="1"/>
    </xf>
    <xf numFmtId="167" fontId="1" fillId="2" borderId="64" xfId="0" applyNumberFormat="1" applyFont="1" applyFill="1" applyBorder="1" applyAlignment="1">
      <alignment vertical="center" wrapText="1"/>
    </xf>
    <xf numFmtId="167" fontId="1" fillId="2" borderId="64" xfId="5" applyNumberFormat="1" applyFont="1" applyFill="1" applyBorder="1" applyAlignment="1"/>
    <xf numFmtId="167" fontId="6" fillId="2" borderId="64" xfId="5" applyNumberFormat="1" applyFont="1" applyFill="1" applyBorder="1" applyAlignment="1"/>
    <xf numFmtId="174" fontId="1" fillId="2" borderId="55" xfId="0" applyNumberFormat="1" applyFont="1" applyFill="1" applyBorder="1" applyAlignment="1">
      <alignment vertical="center" wrapText="1"/>
    </xf>
    <xf numFmtId="167" fontId="1" fillId="2" borderId="73" xfId="0" applyNumberFormat="1" applyFont="1" applyFill="1" applyBorder="1" applyAlignment="1">
      <alignment vertical="center" wrapText="1"/>
    </xf>
    <xf numFmtId="167" fontId="6" fillId="2" borderId="73" xfId="5" applyNumberFormat="1" applyFont="1" applyFill="1" applyBorder="1" applyAlignment="1"/>
    <xf numFmtId="174" fontId="1" fillId="2" borderId="48" xfId="0" applyNumberFormat="1" applyFont="1" applyFill="1" applyBorder="1" applyAlignment="1">
      <alignment vertical="center" wrapText="1"/>
    </xf>
    <xf numFmtId="167" fontId="1" fillId="2" borderId="57" xfId="0" applyNumberFormat="1" applyFont="1" applyFill="1" applyBorder="1" applyAlignment="1">
      <alignment vertical="center" wrapText="1"/>
    </xf>
    <xf numFmtId="167" fontId="6" fillId="2" borderId="57" xfId="5" applyNumberFormat="1" applyFont="1" applyFill="1" applyBorder="1" applyAlignment="1"/>
    <xf numFmtId="3" fontId="6" fillId="2" borderId="0" xfId="0" applyNumberFormat="1" applyFont="1" applyFill="1" applyBorder="1" applyAlignment="1">
      <alignment horizontal="left" vertical="center"/>
    </xf>
    <xf numFmtId="164" fontId="6" fillId="2" borderId="0" xfId="5" applyNumberFormat="1" applyFont="1" applyFill="1" applyBorder="1" applyAlignment="1"/>
    <xf numFmtId="3" fontId="6" fillId="2" borderId="0" xfId="0" applyNumberFormat="1" applyFont="1" applyFill="1" applyBorder="1" applyAlignment="1">
      <alignment horizontal="left" vertical="center" wrapText="1"/>
    </xf>
    <xf numFmtId="0" fontId="20" fillId="2" borderId="62" xfId="43" applyFont="1" applyFill="1" applyBorder="1" applyAlignment="1"/>
    <xf numFmtId="0" fontId="20" fillId="2" borderId="62" xfId="43" applyFont="1" applyFill="1" applyBorder="1" applyAlignment="1">
      <alignment horizontal="center"/>
    </xf>
    <xf numFmtId="169" fontId="6" fillId="3" borderId="2" xfId="3" applyNumberFormat="1" applyFont="1" applyFill="1" applyBorder="1" applyAlignment="1"/>
    <xf numFmtId="10" fontId="1" fillId="2" borderId="2" xfId="3" applyNumberFormat="1" applyFont="1" applyFill="1" applyBorder="1" applyAlignment="1"/>
    <xf numFmtId="167" fontId="6" fillId="3" borderId="2" xfId="3" applyNumberFormat="1" applyFont="1" applyFill="1" applyBorder="1" applyAlignment="1"/>
    <xf numFmtId="169" fontId="1" fillId="2" borderId="2" xfId="3" applyNumberFormat="1" applyFont="1" applyFill="1" applyBorder="1" applyAlignment="1"/>
    <xf numFmtId="167" fontId="1" fillId="2" borderId="2" xfId="3" applyNumberFormat="1" applyFont="1" applyFill="1" applyBorder="1" applyAlignment="1"/>
    <xf numFmtId="169" fontId="6" fillId="3" borderId="2" xfId="5" applyNumberFormat="1" applyFont="1" applyFill="1" applyBorder="1" applyAlignment="1"/>
    <xf numFmtId="167" fontId="6" fillId="3" borderId="2" xfId="5" applyNumberFormat="1" applyFont="1" applyFill="1" applyBorder="1" applyAlignment="1"/>
    <xf numFmtId="10" fontId="6" fillId="2" borderId="2" xfId="3" applyNumberFormat="1" applyFont="1" applyFill="1" applyBorder="1" applyAlignment="1"/>
    <xf numFmtId="10" fontId="6" fillId="3" borderId="7" xfId="3" applyNumberFormat="1" applyFont="1" applyFill="1" applyBorder="1" applyAlignment="1"/>
    <xf numFmtId="169" fontId="6" fillId="2" borderId="2" xfId="3" applyNumberFormat="1" applyFont="1" applyFill="1" applyBorder="1" applyAlignment="1"/>
    <xf numFmtId="169" fontId="6" fillId="0" borderId="2" xfId="3" applyNumberFormat="1" applyFont="1" applyFill="1" applyBorder="1" applyAlignment="1"/>
    <xf numFmtId="167" fontId="6" fillId="0" borderId="2" xfId="3" applyNumberFormat="1" applyFont="1" applyFill="1" applyBorder="1" applyAlignment="1"/>
    <xf numFmtId="167" fontId="6" fillId="2" borderId="2" xfId="3" applyNumberFormat="1" applyFont="1" applyFill="1" applyBorder="1" applyAlignment="1"/>
    <xf numFmtId="169" fontId="6" fillId="2" borderId="2" xfId="3" applyNumberFormat="1" applyFont="1" applyFill="1" applyBorder="1" applyAlignment="1">
      <alignment vertical="center"/>
    </xf>
    <xf numFmtId="10" fontId="6" fillId="2" borderId="2" xfId="3" applyNumberFormat="1" applyFont="1" applyFill="1" applyBorder="1" applyAlignment="1">
      <alignment vertical="center"/>
    </xf>
    <xf numFmtId="167" fontId="6" fillId="2" borderId="2" xfId="3" applyNumberFormat="1" applyFont="1" applyFill="1" applyBorder="1" applyAlignment="1">
      <alignment vertical="center"/>
    </xf>
    <xf numFmtId="10" fontId="6" fillId="3" borderId="32" xfId="3" applyNumberFormat="1" applyFont="1" applyFill="1" applyBorder="1" applyAlignment="1"/>
    <xf numFmtId="164" fontId="1" fillId="5" borderId="2" xfId="5" applyNumberFormat="1" applyFont="1" applyFill="1" applyBorder="1" applyAlignment="1"/>
    <xf numFmtId="169" fontId="1" fillId="0" borderId="2" xfId="5" applyNumberFormat="1" applyFont="1" applyFill="1" applyBorder="1" applyAlignment="1"/>
    <xf numFmtId="167" fontId="1" fillId="0" borderId="2" xfId="5" applyNumberFormat="1" applyFont="1" applyFill="1" applyBorder="1" applyAlignment="1"/>
    <xf numFmtId="0" fontId="1" fillId="2" borderId="19" xfId="0" applyFont="1" applyFill="1" applyBorder="1" applyAlignment="1">
      <alignment horizontal="left" wrapText="1" indent="1"/>
    </xf>
    <xf numFmtId="169" fontId="1" fillId="2" borderId="4" xfId="5" applyNumberFormat="1" applyFont="1" applyFill="1" applyBorder="1" applyAlignment="1"/>
    <xf numFmtId="167" fontId="1" fillId="2" borderId="4" xfId="5" applyNumberFormat="1" applyFont="1" applyFill="1" applyBorder="1" applyAlignment="1"/>
    <xf numFmtId="169" fontId="1" fillId="2" borderId="4" xfId="3" applyNumberFormat="1" applyFont="1" applyFill="1" applyBorder="1" applyAlignment="1"/>
    <xf numFmtId="164" fontId="1" fillId="5" borderId="4" xfId="5" applyNumberFormat="1" applyFont="1" applyFill="1" applyBorder="1" applyAlignment="1"/>
    <xf numFmtId="167" fontId="1" fillId="2" borderId="4" xfId="3" applyNumberFormat="1" applyFont="1" applyFill="1" applyBorder="1" applyAlignment="1"/>
    <xf numFmtId="169" fontId="6" fillId="3" borderId="17" xfId="3" applyNumberFormat="1" applyFont="1" applyFill="1" applyBorder="1" applyAlignment="1"/>
    <xf numFmtId="10" fontId="6" fillId="3" borderId="17" xfId="3" applyNumberFormat="1" applyFont="1" applyFill="1" applyBorder="1" applyAlignment="1"/>
    <xf numFmtId="164" fontId="1" fillId="5" borderId="17" xfId="5" applyNumberFormat="1" applyFont="1" applyFill="1" applyBorder="1" applyAlignment="1"/>
    <xf numFmtId="167" fontId="6" fillId="3" borderId="17" xfId="3" applyNumberFormat="1" applyFont="1" applyFill="1" applyBorder="1" applyAlignment="1"/>
    <xf numFmtId="169" fontId="6" fillId="3" borderId="22" xfId="3" applyNumberFormat="1" applyFont="1" applyFill="1" applyBorder="1" applyAlignment="1"/>
    <xf numFmtId="10" fontId="6" fillId="3" borderId="22" xfId="3" applyNumberFormat="1" applyFont="1" applyFill="1" applyBorder="1" applyAlignment="1"/>
    <xf numFmtId="164" fontId="1" fillId="5" borderId="22" xfId="5" applyNumberFormat="1" applyFont="1" applyFill="1" applyBorder="1" applyAlignment="1"/>
    <xf numFmtId="167" fontId="6" fillId="3" borderId="22" xfId="3" applyNumberFormat="1" applyFont="1" applyFill="1" applyBorder="1" applyAlignment="1"/>
    <xf numFmtId="167" fontId="1" fillId="0" borderId="34" xfId="3" applyNumberFormat="1" applyFont="1" applyFill="1" applyBorder="1" applyAlignment="1"/>
    <xf numFmtId="167" fontId="1" fillId="0" borderId="34" xfId="5" applyNumberFormat="1" applyFont="1" applyFill="1" applyBorder="1" applyAlignment="1"/>
    <xf numFmtId="10" fontId="1" fillId="5" borderId="34" xfId="3" applyNumberFormat="1" applyFont="1" applyFill="1" applyBorder="1" applyAlignment="1"/>
    <xf numFmtId="164" fontId="1" fillId="5" borderId="34" xfId="5" applyNumberFormat="1" applyFont="1" applyFill="1" applyBorder="1" applyAlignment="1"/>
    <xf numFmtId="0" fontId="2" fillId="2" borderId="56" xfId="0" applyFont="1" applyFill="1" applyBorder="1" applyAlignment="1">
      <alignment horizontal="center" vertical="center"/>
    </xf>
    <xf numFmtId="3" fontId="18" fillId="2" borderId="21" xfId="0" applyNumberFormat="1" applyFont="1" applyFill="1" applyBorder="1" applyAlignment="1">
      <alignment horizontal="center" vertical="center"/>
    </xf>
    <xf numFmtId="3" fontId="18" fillId="2" borderId="57" xfId="0" applyNumberFormat="1" applyFont="1" applyFill="1" applyBorder="1" applyAlignment="1">
      <alignment horizontal="center" vertical="center"/>
    </xf>
    <xf numFmtId="10" fontId="4" fillId="3" borderId="71" xfId="3" applyNumberFormat="1" applyFont="1" applyFill="1" applyBorder="1">
      <alignment vertical="center"/>
    </xf>
    <xf numFmtId="10" fontId="4" fillId="3" borderId="23" xfId="3" applyNumberFormat="1" applyFont="1" applyFill="1" applyBorder="1">
      <alignment vertical="center"/>
    </xf>
    <xf numFmtId="0" fontId="6" fillId="2" borderId="0" xfId="0" applyFont="1" applyFill="1" applyBorder="1" applyAlignment="1">
      <alignment horizontal="left" vertical="top"/>
    </xf>
    <xf numFmtId="164" fontId="1" fillId="2" borderId="0" xfId="5" applyNumberFormat="1" applyFont="1" applyFill="1" applyBorder="1" applyAlignment="1">
      <alignment vertical="top"/>
    </xf>
    <xf numFmtId="10" fontId="1" fillId="2" borderId="0" xfId="3" applyNumberFormat="1" applyFont="1" applyFill="1" applyBorder="1" applyAlignment="1">
      <alignment vertical="top"/>
    </xf>
    <xf numFmtId="0" fontId="2" fillId="2" borderId="0" xfId="0" applyFont="1" applyFill="1" applyAlignment="1">
      <alignment vertical="center"/>
    </xf>
    <xf numFmtId="169" fontId="2" fillId="2" borderId="7" xfId="0" applyNumberFormat="1" applyFont="1" applyFill="1" applyBorder="1" applyAlignment="1">
      <alignment horizontal="center" vertical="center"/>
    </xf>
    <xf numFmtId="169" fontId="4" fillId="2" borderId="7" xfId="0" applyNumberFormat="1" applyFont="1" applyFill="1" applyBorder="1">
      <alignment vertical="center"/>
    </xf>
    <xf numFmtId="0" fontId="1" fillId="2" borderId="19" xfId="0" applyFont="1" applyFill="1" applyBorder="1" applyAlignment="1">
      <alignment horizontal="left" vertical="center" wrapText="1" indent="1"/>
    </xf>
    <xf numFmtId="0" fontId="1" fillId="2" borderId="52" xfId="0" applyFont="1" applyFill="1" applyBorder="1" applyAlignment="1">
      <alignment horizontal="left" vertical="center" wrapText="1" indent="1"/>
    </xf>
    <xf numFmtId="169" fontId="4" fillId="2" borderId="4" xfId="0" applyNumberFormat="1" applyFont="1" applyFill="1" applyBorder="1">
      <alignment vertical="center"/>
    </xf>
    <xf numFmtId="169" fontId="4" fillId="3" borderId="22" xfId="1" applyNumberFormat="1" applyFont="1" applyFill="1" applyBorder="1">
      <alignment vertical="center"/>
    </xf>
    <xf numFmtId="167" fontId="4" fillId="0" borderId="34" xfId="1" applyNumberFormat="1" applyFont="1" applyFill="1" applyBorder="1">
      <alignment vertical="center"/>
    </xf>
    <xf numFmtId="0" fontId="4" fillId="2" borderId="79" xfId="0" applyFont="1" applyFill="1" applyBorder="1">
      <alignment vertical="center"/>
    </xf>
    <xf numFmtId="0" fontId="2" fillId="2" borderId="21" xfId="0" applyFont="1" applyFill="1" applyBorder="1" applyAlignment="1">
      <alignment horizontal="center" vertical="center"/>
    </xf>
    <xf numFmtId="0" fontId="4" fillId="2" borderId="0" xfId="0" applyFont="1" applyFill="1" applyAlignment="1">
      <alignment horizontal="left" vertical="center" indent="2"/>
    </xf>
    <xf numFmtId="164" fontId="1" fillId="5" borderId="34" xfId="3" applyNumberFormat="1" applyFont="1" applyFill="1" applyBorder="1" applyAlignment="1"/>
    <xf numFmtId="169" fontId="2" fillId="2" borderId="14" xfId="0" applyNumberFormat="1" applyFont="1" applyFill="1" applyBorder="1" applyAlignment="1">
      <alignment horizontal="center" vertical="center"/>
    </xf>
    <xf numFmtId="169" fontId="4" fillId="2" borderId="14" xfId="0" applyNumberFormat="1" applyFont="1" applyFill="1" applyBorder="1">
      <alignment vertical="center"/>
    </xf>
    <xf numFmtId="169" fontId="4" fillId="3" borderId="20" xfId="1" applyNumberFormat="1" applyFont="1" applyFill="1" applyBorder="1" applyAlignment="1">
      <alignment horizontal="center" vertical="center"/>
    </xf>
    <xf numFmtId="169" fontId="4" fillId="2" borderId="80" xfId="0" applyNumberFormat="1" applyFont="1" applyFill="1" applyBorder="1">
      <alignment vertical="center"/>
    </xf>
    <xf numFmtId="169" fontId="4" fillId="3" borderId="23" xfId="1" applyNumberFormat="1" applyFont="1" applyFill="1" applyBorder="1" applyAlignment="1">
      <alignment horizontal="center" vertical="center"/>
    </xf>
    <xf numFmtId="165" fontId="4" fillId="3" borderId="47" xfId="1" applyNumberFormat="1" applyFont="1" applyFill="1" applyBorder="1" applyAlignment="1">
      <alignment horizontal="center" vertical="center"/>
    </xf>
    <xf numFmtId="10" fontId="6" fillId="3" borderId="18" xfId="3" applyNumberFormat="1" applyFont="1" applyFill="1" applyBorder="1" applyAlignment="1"/>
    <xf numFmtId="10" fontId="6" fillId="3" borderId="23" xfId="3" applyNumberFormat="1" applyFont="1" applyFill="1" applyBorder="1" applyAlignment="1"/>
    <xf numFmtId="0" fontId="1" fillId="5" borderId="47" xfId="3" applyNumberFormat="1" applyFont="1" applyFill="1" applyBorder="1" applyAlignment="1"/>
    <xf numFmtId="0" fontId="4" fillId="2" borderId="0" xfId="0" applyFont="1" applyFill="1" applyAlignment="1">
      <alignment horizontal="left" vertical="center" indent="1"/>
    </xf>
    <xf numFmtId="167" fontId="4" fillId="3" borderId="2" xfId="0" applyNumberFormat="1" applyFont="1" applyFill="1" applyBorder="1" applyAlignment="1">
      <alignment vertical="center"/>
    </xf>
    <xf numFmtId="0" fontId="1" fillId="9" borderId="2" xfId="0" applyFont="1" applyFill="1" applyBorder="1" applyAlignment="1">
      <alignment horizontal="center" vertical="center"/>
    </xf>
    <xf numFmtId="0" fontId="6" fillId="2" borderId="2" xfId="0" applyFont="1" applyFill="1" applyBorder="1" applyAlignment="1">
      <alignment horizontal="center"/>
    </xf>
    <xf numFmtId="0" fontId="4" fillId="2" borderId="2" xfId="2" applyFont="1" applyFill="1" applyBorder="1" applyAlignment="1" applyProtection="1"/>
    <xf numFmtId="0" fontId="4" fillId="0" borderId="2" xfId="2" applyFont="1" applyFill="1" applyBorder="1" applyAlignment="1" applyProtection="1"/>
    <xf numFmtId="0" fontId="4" fillId="0" borderId="7" xfId="0" applyFont="1" applyFill="1" applyBorder="1" applyAlignment="1">
      <alignment horizontal="center" vertical="center" wrapText="1"/>
    </xf>
    <xf numFmtId="166" fontId="2" fillId="0" borderId="0" xfId="0" applyNumberFormat="1" applyFont="1">
      <alignment vertical="center"/>
    </xf>
    <xf numFmtId="166" fontId="4" fillId="3" borderId="2" xfId="0" applyNumberFormat="1" applyFont="1" applyFill="1" applyBorder="1">
      <alignment vertical="center"/>
    </xf>
    <xf numFmtId="0" fontId="0" fillId="2" borderId="0" xfId="0" applyFont="1" applyFill="1">
      <alignment vertical="center"/>
    </xf>
    <xf numFmtId="0" fontId="7" fillId="2" borderId="1" xfId="28" applyFont="1" applyFill="1" applyBorder="1" applyAlignment="1">
      <alignment horizontal="centerContinuous" vertical="center"/>
    </xf>
    <xf numFmtId="0" fontId="7" fillId="2" borderId="0" xfId="28" applyFont="1" applyFill="1" applyBorder="1" applyAlignment="1">
      <alignment horizontal="centerContinuous" vertical="center"/>
    </xf>
    <xf numFmtId="0" fontId="21" fillId="10" borderId="2" xfId="28" applyFont="1" applyFill="1" applyBorder="1" applyAlignment="1">
      <alignment horizontal="center" vertical="center" wrapText="1"/>
    </xf>
    <xf numFmtId="9" fontId="21" fillId="10" borderId="2" xfId="28" applyNumberFormat="1" applyFont="1" applyFill="1" applyBorder="1" applyAlignment="1">
      <alignment horizontal="center" vertical="center" wrapText="1"/>
    </xf>
    <xf numFmtId="0" fontId="22" fillId="2" borderId="2" xfId="28" applyFont="1" applyFill="1" applyBorder="1" applyAlignment="1">
      <alignment horizontal="left" vertical="center" wrapText="1"/>
    </xf>
    <xf numFmtId="0" fontId="23" fillId="2" borderId="2" xfId="28" applyFont="1" applyFill="1" applyBorder="1" applyAlignment="1">
      <alignment horizontal="center" vertical="center" wrapText="1"/>
    </xf>
    <xf numFmtId="0" fontId="23" fillId="2" borderId="2" xfId="28" applyFont="1" applyFill="1" applyBorder="1" applyAlignment="1">
      <alignment horizontal="left" vertical="center" wrapText="1"/>
    </xf>
    <xf numFmtId="0" fontId="23" fillId="0" borderId="2" xfId="28" applyFont="1" applyFill="1" applyBorder="1" applyAlignment="1">
      <alignment horizontal="left" vertical="center" wrapText="1"/>
    </xf>
    <xf numFmtId="0" fontId="22" fillId="2" borderId="2" xfId="28" applyFont="1" applyFill="1" applyBorder="1" applyAlignment="1">
      <alignment horizontal="center" vertical="center" wrapText="1"/>
    </xf>
    <xf numFmtId="0" fontId="1" fillId="2" borderId="2" xfId="28" applyFont="1" applyFill="1" applyBorder="1" applyAlignment="1">
      <alignment horizontal="left" vertical="center" wrapText="1"/>
    </xf>
    <xf numFmtId="0" fontId="6" fillId="2" borderId="2" xfId="28" applyFont="1" applyFill="1" applyBorder="1" applyAlignment="1">
      <alignment horizontal="center" vertical="center" wrapText="1"/>
    </xf>
    <xf numFmtId="0" fontId="6" fillId="2" borderId="2" xfId="28" applyFont="1" applyFill="1" applyBorder="1" applyAlignment="1">
      <alignment vertical="center" wrapText="1"/>
    </xf>
    <xf numFmtId="0" fontId="6" fillId="0" borderId="2" xfId="28" applyFont="1" applyFill="1" applyBorder="1" applyAlignment="1">
      <alignment vertical="center" wrapText="1"/>
    </xf>
    <xf numFmtId="0" fontId="6" fillId="0" borderId="2" xfId="28" applyFont="1" applyFill="1" applyBorder="1" applyAlignment="1">
      <alignment horizontal="left" vertical="center" wrapText="1"/>
    </xf>
    <xf numFmtId="0" fontId="6" fillId="2" borderId="2" xfId="28" applyNumberFormat="1" applyFont="1" applyFill="1" applyBorder="1" applyAlignment="1">
      <alignment horizontal="center" vertical="center" wrapText="1"/>
    </xf>
    <xf numFmtId="0" fontId="6" fillId="0" borderId="2" xfId="28" applyNumberFormat="1" applyFont="1" applyFill="1" applyBorder="1" applyAlignment="1">
      <alignment horizontal="center" vertical="center" wrapText="1"/>
    </xf>
    <xf numFmtId="0" fontId="4" fillId="0" borderId="2" xfId="28" applyFont="1" applyFill="1" applyBorder="1" applyAlignment="1">
      <alignment horizontal="left" vertical="center" wrapText="1"/>
    </xf>
    <xf numFmtId="0" fontId="22" fillId="2" borderId="2" xfId="28" applyFont="1" applyFill="1" applyBorder="1" applyAlignment="1">
      <alignment vertical="center" wrapText="1"/>
    </xf>
    <xf numFmtId="0" fontId="8" fillId="2" borderId="2" xfId="28" applyFont="1" applyFill="1" applyBorder="1" applyAlignment="1">
      <alignment horizontal="center" vertical="center" wrapText="1"/>
    </xf>
    <xf numFmtId="0" fontId="24" fillId="2" borderId="0" xfId="0" applyFont="1" applyFill="1">
      <alignment vertical="center"/>
    </xf>
    <xf numFmtId="0" fontId="25" fillId="2" borderId="0" xfId="28" applyFont="1" applyFill="1" applyBorder="1" applyAlignment="1">
      <alignment horizontal="centerContinuous" vertical="center"/>
    </xf>
    <xf numFmtId="0" fontId="21" fillId="10" borderId="2" xfId="0" applyFont="1" applyFill="1" applyBorder="1" applyAlignment="1">
      <alignment horizontal="center" vertical="center"/>
    </xf>
    <xf numFmtId="0" fontId="4" fillId="0" borderId="5" xfId="0" applyFont="1" applyFill="1" applyBorder="1" applyAlignment="1">
      <alignment vertical="center"/>
    </xf>
    <xf numFmtId="9" fontId="4" fillId="0" borderId="2" xfId="3" applyFont="1" applyFill="1" applyBorder="1" applyAlignment="1">
      <alignment horizontal="center" vertical="center"/>
    </xf>
    <xf numFmtId="9" fontId="4" fillId="5" borderId="2" xfId="3" applyFont="1" applyFill="1" applyBorder="1" applyAlignment="1">
      <alignment horizontal="center" vertical="center"/>
    </xf>
    <xf numFmtId="164" fontId="4" fillId="3" borderId="2" xfId="1" applyFont="1" applyFill="1" applyBorder="1" applyAlignment="1">
      <alignment vertical="center"/>
    </xf>
    <xf numFmtId="0" fontId="4" fillId="0" borderId="2" xfId="0" applyFont="1" applyFill="1" applyBorder="1" applyAlignment="1">
      <alignment vertical="center" wrapText="1"/>
    </xf>
    <xf numFmtId="0" fontId="4" fillId="0" borderId="2" xfId="0" applyFont="1" applyFill="1" applyBorder="1" applyAlignment="1">
      <alignment vertical="center"/>
    </xf>
    <xf numFmtId="9" fontId="6" fillId="0" borderId="2" xfId="3" applyFont="1" applyFill="1" applyBorder="1" applyAlignment="1">
      <alignment horizontal="center" vertical="center"/>
    </xf>
    <xf numFmtId="0" fontId="4" fillId="2" borderId="2" xfId="0" applyFont="1" applyFill="1" applyBorder="1">
      <alignment vertical="center"/>
    </xf>
    <xf numFmtId="0" fontId="6" fillId="0" borderId="2" xfId="0" applyFont="1" applyFill="1" applyBorder="1" applyAlignment="1">
      <alignment vertical="center"/>
    </xf>
    <xf numFmtId="9" fontId="4" fillId="2" borderId="2" xfId="3" applyFont="1" applyFill="1" applyBorder="1" applyAlignment="1">
      <alignment horizontal="center" vertical="center"/>
    </xf>
    <xf numFmtId="9" fontId="4" fillId="2" borderId="2" xfId="0" applyNumberFormat="1" applyFont="1" applyFill="1" applyBorder="1" applyAlignment="1">
      <alignment horizontal="center" vertical="center"/>
    </xf>
    <xf numFmtId="164" fontId="2" fillId="3" borderId="2" xfId="1" applyFont="1" applyFill="1" applyBorder="1" applyAlignment="1">
      <alignment vertical="center"/>
    </xf>
    <xf numFmtId="0" fontId="7" fillId="0" borderId="0" xfId="0" applyFont="1" applyAlignment="1">
      <alignment horizontal="centerContinuous" vertical="center"/>
    </xf>
    <xf numFmtId="0" fontId="4" fillId="0" borderId="0" xfId="0" applyFont="1" applyAlignment="1">
      <alignment horizontal="centerContinuous" vertical="center"/>
    </xf>
    <xf numFmtId="0" fontId="26" fillId="10" borderId="2" xfId="0" applyFont="1" applyFill="1" applyBorder="1" applyAlignment="1">
      <alignment horizontal="center" vertical="center"/>
    </xf>
    <xf numFmtId="0" fontId="6" fillId="2" borderId="2" xfId="43" applyFont="1" applyFill="1" applyBorder="1" applyAlignment="1"/>
    <xf numFmtId="0" fontId="4" fillId="0" borderId="2" xfId="0" applyFont="1" applyFill="1" applyBorder="1" applyAlignment="1">
      <alignment horizontal="center" vertical="center"/>
    </xf>
    <xf numFmtId="0" fontId="4" fillId="2" borderId="2" xfId="43" applyFont="1" applyFill="1" applyBorder="1" applyAlignment="1"/>
    <xf numFmtId="0" fontId="4" fillId="0" borderId="2" xfId="0" applyFont="1" applyBorder="1">
      <alignment vertical="center"/>
    </xf>
    <xf numFmtId="0" fontId="4" fillId="0" borderId="2" xfId="0" applyFont="1" applyBorder="1" applyAlignment="1">
      <alignment horizontal="left" vertical="center" wrapText="1"/>
    </xf>
    <xf numFmtId="0" fontId="4" fillId="0" borderId="2" xfId="0" applyFont="1" applyFill="1" applyBorder="1" applyAlignment="1">
      <alignment horizontal="left" vertical="center" wrapText="1"/>
    </xf>
    <xf numFmtId="0" fontId="27" fillId="2" borderId="0" xfId="13" applyFont="1" applyFill="1" applyAlignment="1">
      <alignment vertical="top"/>
    </xf>
    <xf numFmtId="0" fontId="28" fillId="2" borderId="0" xfId="13" applyFont="1" applyFill="1" applyAlignment="1"/>
    <xf numFmtId="0" fontId="0" fillId="2" borderId="0" xfId="0" applyFill="1">
      <alignment vertical="center"/>
    </xf>
    <xf numFmtId="0" fontId="30" fillId="2" borderId="0" xfId="13" applyFont="1" applyFill="1" applyBorder="1" applyAlignment="1">
      <alignment horizontal="left" vertical="center"/>
    </xf>
    <xf numFmtId="166" fontId="31" fillId="2" borderId="1" xfId="13" applyNumberFormat="1" applyFont="1" applyFill="1" applyBorder="1" applyAlignment="1">
      <alignment horizontal="center" vertical="center"/>
    </xf>
    <xf numFmtId="166" fontId="32" fillId="2" borderId="1" xfId="13" applyNumberFormat="1" applyFont="1" applyFill="1" applyBorder="1" applyAlignment="1">
      <alignment vertical="center"/>
    </xf>
    <xf numFmtId="0" fontId="31" fillId="2" borderId="3" xfId="13" applyFont="1" applyFill="1" applyBorder="1" applyAlignment="1">
      <alignment vertical="center"/>
    </xf>
    <xf numFmtId="0" fontId="2" fillId="0" borderId="0" xfId="0" applyFont="1" applyFill="1">
      <alignment vertical="center"/>
    </xf>
    <xf numFmtId="167" fontId="4" fillId="0" borderId="4" xfId="28" applyNumberFormat="1" applyFont="1" applyFill="1" applyBorder="1">
      <alignment vertical="center"/>
    </xf>
    <xf numFmtId="167" fontId="4" fillId="4" borderId="2" xfId="28" applyNumberFormat="1" applyFont="1" applyFill="1" applyBorder="1">
      <alignment vertical="center"/>
    </xf>
    <xf numFmtId="167" fontId="4" fillId="4" borderId="20" xfId="28" applyNumberFormat="1" applyFont="1" applyFill="1" applyBorder="1">
      <alignment vertical="center"/>
    </xf>
    <xf numFmtId="167" fontId="4" fillId="0" borderId="13" xfId="28" applyNumberFormat="1" applyFont="1" applyFill="1" applyBorder="1">
      <alignment vertical="center"/>
    </xf>
    <xf numFmtId="167" fontId="4" fillId="0" borderId="11" xfId="28" applyNumberFormat="1" applyFont="1" applyFill="1" applyBorder="1">
      <alignment vertical="center"/>
    </xf>
    <xf numFmtId="167" fontId="6" fillId="3" borderId="34" xfId="28" applyNumberFormat="1" applyFont="1" applyFill="1" applyBorder="1">
      <alignment vertical="center"/>
    </xf>
    <xf numFmtId="167" fontId="6" fillId="3" borderId="33" xfId="28" applyNumberFormat="1" applyFont="1" applyFill="1" applyBorder="1">
      <alignment vertical="center"/>
    </xf>
    <xf numFmtId="10" fontId="9" fillId="4" borderId="2" xfId="0" applyNumberFormat="1" applyFont="1" applyFill="1" applyBorder="1" applyAlignment="1">
      <alignment horizontal="center" vertical="center"/>
    </xf>
    <xf numFmtId="167" fontId="4" fillId="3" borderId="5" xfId="28" applyNumberFormat="1" applyFont="1" applyFill="1" applyBorder="1">
      <alignment vertical="center"/>
    </xf>
    <xf numFmtId="167" fontId="4" fillId="0" borderId="7" xfId="28" applyNumberFormat="1" applyFont="1" applyFill="1" applyBorder="1">
      <alignment vertical="center"/>
    </xf>
    <xf numFmtId="0" fontId="4" fillId="2" borderId="2"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19" xfId="0" applyFont="1" applyFill="1" applyBorder="1" applyAlignment="1">
      <alignment horizontal="center" vertical="center"/>
    </xf>
    <xf numFmtId="167" fontId="6" fillId="3" borderId="29" xfId="28" applyNumberFormat="1" applyFont="1" applyFill="1" applyBorder="1">
      <alignment vertical="center"/>
    </xf>
    <xf numFmtId="0" fontId="1" fillId="0" borderId="5" xfId="28" applyFont="1" applyFill="1" applyBorder="1">
      <alignment vertical="center"/>
    </xf>
    <xf numFmtId="0" fontId="1" fillId="2" borderId="5" xfId="28" applyFont="1" applyFill="1" applyBorder="1">
      <alignment vertical="center"/>
    </xf>
    <xf numFmtId="0" fontId="6" fillId="0" borderId="5" xfId="28" applyFont="1" applyFill="1" applyBorder="1">
      <alignment vertical="center"/>
    </xf>
    <xf numFmtId="167" fontId="4" fillId="0" borderId="6" xfId="28" applyNumberFormat="1" applyFont="1" applyFill="1" applyBorder="1">
      <alignment vertical="center"/>
    </xf>
    <xf numFmtId="0" fontId="1" fillId="0" borderId="5" xfId="28" applyFont="1" applyFill="1" applyBorder="1" applyAlignment="1">
      <alignment horizontal="left" vertical="center" indent="1"/>
    </xf>
    <xf numFmtId="167" fontId="6" fillId="3" borderId="2" xfId="28" applyNumberFormat="1" applyFont="1" applyFill="1" applyBorder="1">
      <alignment vertical="center"/>
    </xf>
    <xf numFmtId="167" fontId="45" fillId="0" borderId="2" xfId="28" applyNumberFormat="1" applyFont="1" applyFill="1" applyBorder="1">
      <alignment vertical="center"/>
    </xf>
    <xf numFmtId="167" fontId="4" fillId="3" borderId="8" xfId="28" applyNumberFormat="1" applyFont="1" applyFill="1" applyBorder="1">
      <alignment vertical="center"/>
    </xf>
    <xf numFmtId="0" fontId="1" fillId="0" borderId="7" xfId="28" applyFont="1" applyFill="1" applyBorder="1">
      <alignment vertical="center"/>
    </xf>
    <xf numFmtId="0" fontId="1" fillId="0" borderId="8" xfId="28" applyFont="1" applyFill="1" applyBorder="1">
      <alignment vertical="center"/>
    </xf>
    <xf numFmtId="167" fontId="6" fillId="3" borderId="43" xfId="28" applyNumberFormat="1" applyFont="1" applyFill="1" applyBorder="1">
      <alignment vertical="center"/>
    </xf>
    <xf numFmtId="167" fontId="6" fillId="3" borderId="7" xfId="28" applyNumberFormat="1" applyFont="1" applyFill="1" applyBorder="1">
      <alignment vertical="center"/>
    </xf>
    <xf numFmtId="167" fontId="6" fillId="3" borderId="9" xfId="28" applyNumberFormat="1" applyFont="1" applyFill="1" applyBorder="1">
      <alignment vertical="center"/>
    </xf>
    <xf numFmtId="0" fontId="4" fillId="2" borderId="7" xfId="28" applyFont="1" applyFill="1" applyBorder="1">
      <alignment vertical="center"/>
    </xf>
    <xf numFmtId="169" fontId="4" fillId="3" borderId="7" xfId="28" applyNumberFormat="1" applyFont="1" applyFill="1" applyBorder="1">
      <alignment vertical="center"/>
    </xf>
    <xf numFmtId="169" fontId="4" fillId="3" borderId="8" xfId="28" applyNumberFormat="1" applyFont="1" applyFill="1" applyBorder="1">
      <alignment vertical="center"/>
    </xf>
    <xf numFmtId="0" fontId="1" fillId="2" borderId="16" xfId="0" applyFont="1" applyFill="1" applyBorder="1" applyAlignment="1">
      <alignment horizontal="left" vertical="center" wrapText="1" indent="1"/>
    </xf>
    <xf numFmtId="10" fontId="4" fillId="3" borderId="18" xfId="3" applyNumberFormat="1" applyFont="1" applyFill="1" applyBorder="1">
      <alignment vertical="center"/>
    </xf>
    <xf numFmtId="0" fontId="1" fillId="2" borderId="21" xfId="0" applyFont="1" applyFill="1" applyBorder="1" applyAlignment="1">
      <alignment horizontal="left" vertical="center" wrapText="1" indent="1"/>
    </xf>
    <xf numFmtId="10" fontId="4" fillId="3" borderId="22" xfId="3" applyNumberFormat="1" applyFont="1" applyFill="1" applyBorder="1">
      <alignment vertical="center"/>
    </xf>
    <xf numFmtId="0" fontId="1" fillId="2" borderId="79" xfId="0" applyFont="1" applyFill="1" applyBorder="1" applyAlignment="1">
      <alignment horizontal="left" vertical="center" wrapText="1"/>
    </xf>
    <xf numFmtId="10" fontId="4" fillId="3" borderId="77" xfId="3" applyNumberFormat="1" applyFont="1" applyFill="1" applyBorder="1">
      <alignment vertical="center"/>
    </xf>
    <xf numFmtId="10" fontId="4" fillId="3" borderId="74" xfId="3" applyNumberFormat="1" applyFont="1" applyFill="1" applyBorder="1">
      <alignment vertical="center"/>
    </xf>
    <xf numFmtId="10" fontId="4" fillId="3" borderId="34" xfId="3" applyNumberFormat="1" applyFont="1" applyFill="1" applyBorder="1">
      <alignment vertical="center"/>
    </xf>
    <xf numFmtId="0" fontId="2" fillId="2" borderId="56" xfId="0" applyFont="1" applyFill="1" applyBorder="1" applyAlignment="1">
      <alignment horizontal="left" vertical="center" indent="1"/>
    </xf>
    <xf numFmtId="0" fontId="1" fillId="2" borderId="63" xfId="0" applyFont="1" applyFill="1" applyBorder="1" applyAlignment="1">
      <alignment horizontal="left" wrapText="1" indent="1"/>
    </xf>
    <xf numFmtId="0" fontId="1" fillId="2" borderId="64" xfId="0" applyFont="1" applyFill="1" applyBorder="1" applyAlignment="1">
      <alignment horizontal="left" wrapText="1" indent="1"/>
    </xf>
    <xf numFmtId="0" fontId="1" fillId="2" borderId="64" xfId="0" applyFont="1" applyFill="1" applyBorder="1" applyAlignment="1">
      <alignment horizontal="left" vertical="center" wrapText="1" indent="1"/>
    </xf>
    <xf numFmtId="0" fontId="1" fillId="2" borderId="73" xfId="0" applyFont="1" applyFill="1" applyBorder="1" applyAlignment="1">
      <alignment horizontal="left" vertical="center" wrapText="1" indent="1"/>
    </xf>
    <xf numFmtId="0" fontId="1" fillId="2" borderId="57" xfId="0" applyFont="1" applyFill="1" applyBorder="1" applyAlignment="1">
      <alignment horizontal="left" vertical="center" wrapText="1" indent="1"/>
    </xf>
    <xf numFmtId="0" fontId="1" fillId="2" borderId="54" xfId="0" applyFont="1" applyFill="1" applyBorder="1" applyAlignment="1">
      <alignment horizontal="left" vertical="center" wrapText="1"/>
    </xf>
    <xf numFmtId="167" fontId="2" fillId="3" borderId="27" xfId="1" applyNumberFormat="1" applyFont="1" applyFill="1" applyBorder="1" applyAlignment="1">
      <alignment horizontal="right" vertical="center"/>
    </xf>
    <xf numFmtId="167" fontId="4" fillId="3" borderId="82" xfId="1" applyNumberFormat="1" applyFont="1" applyFill="1" applyBorder="1">
      <alignment vertical="center"/>
    </xf>
    <xf numFmtId="167" fontId="4" fillId="3" borderId="61" xfId="1" applyNumberFormat="1" applyFont="1" applyFill="1" applyBorder="1">
      <alignment vertical="center"/>
    </xf>
    <xf numFmtId="167" fontId="4" fillId="3" borderId="68" xfId="1" applyNumberFormat="1" applyFont="1" applyFill="1" applyBorder="1">
      <alignment vertical="center"/>
    </xf>
    <xf numFmtId="167" fontId="4" fillId="3" borderId="83" xfId="1" applyNumberFormat="1" applyFont="1" applyFill="1" applyBorder="1">
      <alignment vertical="center"/>
    </xf>
    <xf numFmtId="167" fontId="2" fillId="2" borderId="16" xfId="0" applyNumberFormat="1" applyFont="1" applyFill="1" applyBorder="1" applyAlignment="1">
      <alignment horizontal="center" vertical="center"/>
    </xf>
    <xf numFmtId="167" fontId="2" fillId="2" borderId="18" xfId="0" applyNumberFormat="1" applyFont="1" applyFill="1" applyBorder="1" applyAlignment="1">
      <alignment horizontal="center" vertical="center"/>
    </xf>
    <xf numFmtId="167" fontId="4" fillId="2" borderId="29" xfId="0" applyNumberFormat="1" applyFont="1" applyFill="1" applyBorder="1">
      <alignment vertical="center"/>
    </xf>
    <xf numFmtId="167" fontId="4" fillId="2" borderId="32" xfId="0" applyNumberFormat="1" applyFont="1" applyFill="1" applyBorder="1">
      <alignment vertical="center"/>
    </xf>
    <xf numFmtId="167" fontId="4" fillId="2" borderId="19" xfId="0" applyNumberFormat="1" applyFont="1" applyFill="1" applyBorder="1">
      <alignment vertical="center"/>
    </xf>
    <xf numFmtId="167" fontId="4" fillId="2" borderId="52" xfId="0" applyNumberFormat="1" applyFont="1" applyFill="1" applyBorder="1">
      <alignment vertical="center"/>
    </xf>
    <xf numFmtId="167" fontId="4" fillId="2" borderId="58" xfId="0" applyNumberFormat="1" applyFont="1" applyFill="1" applyBorder="1">
      <alignment vertical="center"/>
    </xf>
    <xf numFmtId="167" fontId="4" fillId="2" borderId="21" xfId="0" applyNumberFormat="1" applyFont="1" applyFill="1" applyBorder="1">
      <alignment vertical="center"/>
    </xf>
    <xf numFmtId="167" fontId="4" fillId="2" borderId="23" xfId="0" applyNumberFormat="1" applyFont="1" applyFill="1" applyBorder="1">
      <alignment vertical="center"/>
    </xf>
    <xf numFmtId="167" fontId="4" fillId="3" borderId="33" xfId="1" applyNumberFormat="1" applyFont="1" applyFill="1" applyBorder="1">
      <alignment vertical="center"/>
    </xf>
    <xf numFmtId="167" fontId="4" fillId="0" borderId="33" xfId="1" applyNumberFormat="1" applyFont="1" applyFill="1" applyBorder="1">
      <alignment vertical="center"/>
    </xf>
    <xf numFmtId="167" fontId="4" fillId="0" borderId="47" xfId="1" applyNumberFormat="1" applyFont="1" applyFill="1" applyBorder="1">
      <alignment vertical="center"/>
    </xf>
    <xf numFmtId="0" fontId="1" fillId="2" borderId="21" xfId="0" applyFont="1" applyFill="1" applyBorder="1">
      <alignment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2" fillId="2" borderId="29" xfId="0" applyFont="1" applyFill="1" applyBorder="1" applyAlignment="1">
      <alignment horizontal="center" vertical="center"/>
    </xf>
    <xf numFmtId="0" fontId="1" fillId="0" borderId="17" xfId="29" applyFont="1" applyFill="1" applyBorder="1" applyAlignment="1">
      <alignment horizontal="center" vertical="center"/>
    </xf>
    <xf numFmtId="0" fontId="2" fillId="2" borderId="20"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9" xfId="0" applyFont="1" applyFill="1" applyBorder="1" applyAlignment="1">
      <alignment horizontal="center" vertical="center"/>
    </xf>
    <xf numFmtId="0" fontId="1" fillId="2" borderId="22" xfId="30" applyFont="1" applyFill="1" applyBorder="1" applyAlignment="1">
      <alignment horizontal="center" vertical="center"/>
    </xf>
    <xf numFmtId="0" fontId="2" fillId="2" borderId="16" xfId="0" applyFont="1" applyFill="1" applyBorder="1" applyAlignment="1">
      <alignment horizontal="center" vertical="center"/>
    </xf>
    <xf numFmtId="169" fontId="4" fillId="3" borderId="5" xfId="28" applyNumberFormat="1" applyFont="1" applyFill="1" applyBorder="1">
      <alignment vertical="center"/>
    </xf>
    <xf numFmtId="167" fontId="4" fillId="0" borderId="4" xfId="39" applyNumberFormat="1" applyFont="1" applyFill="1" applyBorder="1" applyAlignment="1">
      <alignment vertical="center" wrapText="1"/>
    </xf>
    <xf numFmtId="0" fontId="2" fillId="2" borderId="43" xfId="0" applyFont="1" applyFill="1" applyBorder="1" applyAlignment="1">
      <alignment horizontal="left" vertical="center"/>
    </xf>
    <xf numFmtId="3" fontId="6" fillId="2" borderId="44" xfId="0" applyNumberFormat="1" applyFont="1" applyFill="1" applyBorder="1" applyAlignment="1">
      <alignment horizontal="left" vertical="center" wrapText="1" indent="1"/>
    </xf>
    <xf numFmtId="0" fontId="2" fillId="2" borderId="44" xfId="0" applyFont="1" applyFill="1" applyBorder="1">
      <alignment vertical="center"/>
    </xf>
    <xf numFmtId="0" fontId="4" fillId="2" borderId="44" xfId="0" applyFont="1" applyFill="1" applyBorder="1" applyAlignment="1">
      <alignment horizontal="left" vertical="center" indent="1"/>
    </xf>
    <xf numFmtId="0" fontId="6" fillId="2" borderId="44" xfId="0" applyFont="1" applyFill="1" applyBorder="1" applyAlignment="1">
      <alignment horizontal="left" vertical="center" indent="1"/>
    </xf>
    <xf numFmtId="0" fontId="2" fillId="2" borderId="65" xfId="0" applyFont="1" applyFill="1" applyBorder="1">
      <alignment vertical="center"/>
    </xf>
    <xf numFmtId="0" fontId="2" fillId="2" borderId="84" xfId="0" applyFont="1" applyFill="1" applyBorder="1">
      <alignment vertical="center"/>
    </xf>
    <xf numFmtId="0" fontId="2" fillId="2" borderId="37" xfId="0" applyFont="1" applyFill="1" applyBorder="1">
      <alignment vertical="center"/>
    </xf>
    <xf numFmtId="10" fontId="2" fillId="2" borderId="20" xfId="0" applyNumberFormat="1" applyFont="1" applyFill="1" applyBorder="1">
      <alignment vertical="center"/>
    </xf>
    <xf numFmtId="10" fontId="4" fillId="2" borderId="20" xfId="0" applyNumberFormat="1" applyFont="1" applyFill="1" applyBorder="1" applyAlignment="1">
      <alignment vertical="center"/>
    </xf>
    <xf numFmtId="10" fontId="4" fillId="3" borderId="19" xfId="28" applyNumberFormat="1" applyFont="1" applyFill="1" applyBorder="1" applyAlignment="1">
      <alignment horizontal="center" vertical="center"/>
    </xf>
    <xf numFmtId="10" fontId="4" fillId="2" borderId="21" xfId="3" applyNumberFormat="1" applyFont="1" applyFill="1" applyBorder="1" applyAlignment="1">
      <alignment vertical="center"/>
    </xf>
    <xf numFmtId="10" fontId="4" fillId="2" borderId="22" xfId="3" applyNumberFormat="1" applyFont="1" applyFill="1" applyBorder="1" applyAlignment="1">
      <alignment vertical="center"/>
    </xf>
    <xf numFmtId="10" fontId="9" fillId="2" borderId="2" xfId="0" applyNumberFormat="1" applyFont="1" applyFill="1" applyBorder="1" applyAlignment="1">
      <alignment horizontal="center" vertical="center"/>
    </xf>
    <xf numFmtId="10" fontId="4" fillId="3" borderId="21" xfId="28" applyNumberFormat="1" applyFont="1" applyFill="1" applyBorder="1" applyAlignment="1">
      <alignment horizontal="center" vertical="center"/>
    </xf>
    <xf numFmtId="10" fontId="9" fillId="2" borderId="22" xfId="0" applyNumberFormat="1" applyFont="1" applyFill="1" applyBorder="1" applyAlignment="1">
      <alignment horizontal="center" vertical="center"/>
    </xf>
    <xf numFmtId="10" fontId="9" fillId="2" borderId="29" xfId="0" applyNumberFormat="1" applyFont="1" applyFill="1" applyBorder="1">
      <alignment vertical="center"/>
    </xf>
    <xf numFmtId="0" fontId="9" fillId="2" borderId="21"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3" xfId="0" applyFont="1" applyFill="1" applyBorder="1" applyAlignment="1">
      <alignment horizontal="center" vertical="center"/>
    </xf>
    <xf numFmtId="10" fontId="9" fillId="3" borderId="14" xfId="3" applyNumberFormat="1" applyFont="1" applyFill="1" applyBorder="1" applyAlignment="1">
      <alignment horizontal="center" vertical="center"/>
    </xf>
    <xf numFmtId="10" fontId="9" fillId="3" borderId="5" xfId="3" applyNumberFormat="1" applyFont="1" applyFill="1" applyBorder="1" applyAlignment="1">
      <alignment horizontal="center" vertical="center"/>
    </xf>
    <xf numFmtId="10" fontId="9" fillId="3" borderId="25" xfId="3" applyNumberFormat="1" applyFont="1" applyFill="1" applyBorder="1" applyAlignment="1">
      <alignment horizontal="center" vertical="center"/>
    </xf>
    <xf numFmtId="167" fontId="9" fillId="2" borderId="6" xfId="0" applyNumberFormat="1" applyFont="1" applyFill="1" applyBorder="1">
      <alignment vertical="center"/>
    </xf>
    <xf numFmtId="167" fontId="2" fillId="0" borderId="51" xfId="1" applyNumberFormat="1" applyFont="1" applyFill="1" applyBorder="1" applyAlignment="1">
      <alignment horizontal="center" vertical="center"/>
    </xf>
    <xf numFmtId="169" fontId="4" fillId="3" borderId="2" xfId="1" applyNumberFormat="1" applyFont="1" applyFill="1" applyBorder="1" applyAlignment="1">
      <alignment horizontal="center" vertical="center"/>
    </xf>
    <xf numFmtId="169" fontId="4" fillId="3" borderId="16" xfId="1" applyNumberFormat="1" applyFont="1" applyFill="1" applyBorder="1" applyAlignment="1">
      <alignment horizontal="center" vertical="center"/>
    </xf>
    <xf numFmtId="169" fontId="4" fillId="3" borderId="17" xfId="1" applyNumberFormat="1" applyFont="1" applyFill="1" applyBorder="1" applyAlignment="1">
      <alignment horizontal="center" vertical="center"/>
    </xf>
    <xf numFmtId="167" fontId="9" fillId="3" borderId="18" xfId="0" applyNumberFormat="1" applyFont="1" applyFill="1" applyBorder="1" applyAlignment="1">
      <alignment vertical="center"/>
    </xf>
    <xf numFmtId="169" fontId="4" fillId="3" borderId="19" xfId="1" applyNumberFormat="1" applyFont="1" applyFill="1" applyBorder="1" applyAlignment="1">
      <alignment horizontal="center" vertical="center"/>
    </xf>
    <xf numFmtId="169" fontId="4" fillId="3" borderId="21" xfId="1" applyNumberFormat="1" applyFont="1" applyFill="1" applyBorder="1" applyAlignment="1">
      <alignment horizontal="center" vertical="center"/>
    </xf>
    <xf numFmtId="169" fontId="4" fillId="3" borderId="22" xfId="1" applyNumberFormat="1" applyFont="1" applyFill="1" applyBorder="1" applyAlignment="1">
      <alignment horizontal="center" vertical="center"/>
    </xf>
    <xf numFmtId="0" fontId="9"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9" fillId="2" borderId="17" xfId="0" applyFont="1" applyFill="1" applyBorder="1" applyAlignment="1">
      <alignment horizontal="center" vertical="center"/>
    </xf>
    <xf numFmtId="0" fontId="9" fillId="2" borderId="18" xfId="0" applyFont="1" applyFill="1" applyBorder="1" applyAlignment="1">
      <alignment horizontal="center" vertical="center"/>
    </xf>
    <xf numFmtId="10" fontId="9" fillId="3" borderId="19" xfId="0" applyNumberFormat="1" applyFont="1" applyFill="1" applyBorder="1" applyAlignment="1">
      <alignment horizontal="center" vertical="center"/>
    </xf>
    <xf numFmtId="10" fontId="9" fillId="5" borderId="20" xfId="0" applyNumberFormat="1" applyFont="1" applyFill="1" applyBorder="1" applyAlignment="1">
      <alignment horizontal="center" vertical="center"/>
    </xf>
    <xf numFmtId="10" fontId="9" fillId="3" borderId="21" xfId="0" applyNumberFormat="1" applyFont="1" applyFill="1" applyBorder="1" applyAlignment="1">
      <alignment horizontal="center" vertical="center"/>
    </xf>
    <xf numFmtId="10" fontId="4" fillId="3" borderId="47" xfId="28" applyNumberFormat="1" applyFont="1" applyFill="1" applyBorder="1" applyAlignment="1">
      <alignment horizontal="center" vertical="center"/>
    </xf>
    <xf numFmtId="167" fontId="9" fillId="2" borderId="15" xfId="0" applyNumberFormat="1" applyFont="1" applyFill="1" applyBorder="1">
      <alignment vertical="center"/>
    </xf>
    <xf numFmtId="167" fontId="9" fillId="2" borderId="7" xfId="0" applyNumberFormat="1" applyFont="1" applyFill="1" applyBorder="1">
      <alignment vertical="center"/>
    </xf>
    <xf numFmtId="167" fontId="9" fillId="0" borderId="14" xfId="0" applyNumberFormat="1" applyFont="1" applyFill="1" applyBorder="1">
      <alignment vertical="center"/>
    </xf>
    <xf numFmtId="167" fontId="9" fillId="2" borderId="14" xfId="0" applyNumberFormat="1" applyFont="1" applyFill="1" applyBorder="1">
      <alignment vertical="center"/>
    </xf>
    <xf numFmtId="10" fontId="4" fillId="2" borderId="29" xfId="0" applyNumberFormat="1" applyFont="1" applyFill="1" applyBorder="1">
      <alignment vertical="center"/>
    </xf>
    <xf numFmtId="10" fontId="4" fillId="2" borderId="7" xfId="0" applyNumberFormat="1" applyFont="1" applyFill="1" applyBorder="1">
      <alignment vertical="center"/>
    </xf>
    <xf numFmtId="10" fontId="4" fillId="3" borderId="32" xfId="3" applyNumberFormat="1" applyFont="1" applyFill="1" applyBorder="1" applyAlignment="1">
      <alignment horizontal="center" vertical="center"/>
    </xf>
    <xf numFmtId="10" fontId="9" fillId="2" borderId="7" xfId="0" applyNumberFormat="1" applyFont="1" applyFill="1" applyBorder="1">
      <alignment vertical="center"/>
    </xf>
    <xf numFmtId="0" fontId="12" fillId="2" borderId="21"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23" xfId="0" applyFont="1" applyFill="1" applyBorder="1" applyAlignment="1">
      <alignment horizontal="center" vertical="center"/>
    </xf>
    <xf numFmtId="10" fontId="9" fillId="2" borderId="15" xfId="0" applyNumberFormat="1" applyFont="1" applyFill="1" applyBorder="1">
      <alignment vertical="center"/>
    </xf>
    <xf numFmtId="10" fontId="4" fillId="3" borderId="14" xfId="3" applyNumberFormat="1" applyFont="1" applyFill="1" applyBorder="1" applyAlignment="1">
      <alignment horizontal="center" vertical="center"/>
    </xf>
    <xf numFmtId="0" fontId="12" fillId="2" borderId="51" xfId="0" applyFont="1" applyFill="1" applyBorder="1" applyAlignment="1">
      <alignment horizontal="center" vertical="center"/>
    </xf>
    <xf numFmtId="0" fontId="12" fillId="2" borderId="49" xfId="0" applyFont="1" applyFill="1" applyBorder="1" applyAlignment="1">
      <alignment horizontal="center" vertical="center"/>
    </xf>
    <xf numFmtId="167" fontId="6" fillId="3" borderId="5" xfId="30" applyNumberFormat="1" applyFont="1" applyFill="1" applyBorder="1" applyAlignment="1">
      <alignment horizontal="right" vertical="center"/>
    </xf>
    <xf numFmtId="167" fontId="6" fillId="3" borderId="11" xfId="30" applyNumberFormat="1" applyFont="1" applyFill="1" applyBorder="1" applyAlignment="1">
      <alignment horizontal="right" vertical="center"/>
    </xf>
    <xf numFmtId="168" fontId="6" fillId="5" borderId="55" xfId="30" applyNumberFormat="1" applyFont="1" applyFill="1" applyBorder="1" applyAlignment="1">
      <alignment horizontal="right" vertical="center"/>
    </xf>
    <xf numFmtId="168" fontId="6" fillId="5" borderId="75" xfId="30" applyNumberFormat="1" applyFont="1" applyFill="1" applyBorder="1" applyAlignment="1">
      <alignment horizontal="right" vertical="center"/>
    </xf>
    <xf numFmtId="168" fontId="6" fillId="5" borderId="37" xfId="30" applyNumberFormat="1" applyFont="1" applyFill="1" applyBorder="1" applyAlignment="1">
      <alignment horizontal="right" vertical="center"/>
    </xf>
    <xf numFmtId="167" fontId="6" fillId="3" borderId="7" xfId="30" applyNumberFormat="1" applyFont="1" applyFill="1" applyBorder="1" applyAlignment="1">
      <alignment horizontal="right" vertical="center"/>
    </xf>
    <xf numFmtId="167" fontId="6" fillId="3" borderId="14" xfId="30" applyNumberFormat="1" applyFont="1" applyFill="1" applyBorder="1" applyAlignment="1">
      <alignment horizontal="right" vertical="center"/>
    </xf>
    <xf numFmtId="0" fontId="1" fillId="2" borderId="21" xfId="30" applyFont="1" applyFill="1" applyBorder="1" applyAlignment="1">
      <alignment horizontal="center" vertical="center"/>
    </xf>
    <xf numFmtId="0" fontId="2" fillId="0" borderId="76" xfId="0" applyFont="1" applyBorder="1">
      <alignment vertical="center"/>
    </xf>
    <xf numFmtId="0" fontId="2" fillId="0" borderId="43" xfId="0" applyFont="1" applyBorder="1">
      <alignment vertical="center"/>
    </xf>
    <xf numFmtId="0" fontId="2" fillId="0" borderId="85" xfId="0" applyFont="1" applyBorder="1">
      <alignment vertical="center"/>
    </xf>
    <xf numFmtId="0" fontId="2" fillId="0" borderId="86" xfId="0" applyFont="1" applyBorder="1">
      <alignment vertical="center"/>
    </xf>
    <xf numFmtId="10" fontId="2" fillId="3" borderId="47" xfId="3" applyNumberFormat="1" applyFont="1" applyFill="1" applyBorder="1" applyAlignment="1">
      <alignment horizontal="center" vertical="center"/>
    </xf>
    <xf numFmtId="0" fontId="2" fillId="2" borderId="80"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11" xfId="0" applyFont="1" applyFill="1" applyBorder="1" applyAlignment="1">
      <alignment horizontal="center" vertical="center"/>
    </xf>
    <xf numFmtId="167" fontId="4" fillId="3" borderId="82" xfId="1" applyNumberFormat="1" applyFont="1" applyFill="1" applyBorder="1" applyAlignment="1">
      <alignment horizontal="center" vertical="center"/>
    </xf>
    <xf numFmtId="167" fontId="4" fillId="3" borderId="60" xfId="1" applyNumberFormat="1" applyFont="1" applyFill="1" applyBorder="1" applyAlignment="1">
      <alignment horizontal="center" vertical="center"/>
    </xf>
    <xf numFmtId="167" fontId="4" fillId="3" borderId="61" xfId="1" applyNumberFormat="1" applyFont="1" applyFill="1" applyBorder="1" applyAlignment="1">
      <alignment horizontal="center" vertical="center"/>
    </xf>
    <xf numFmtId="167" fontId="4" fillId="2" borderId="16" xfId="0" applyNumberFormat="1" applyFont="1" applyFill="1" applyBorder="1" applyAlignment="1">
      <alignment horizontal="center" vertical="center"/>
    </xf>
    <xf numFmtId="167" fontId="4" fillId="2" borderId="17" xfId="0" applyNumberFormat="1" applyFont="1" applyFill="1" applyBorder="1" applyAlignment="1">
      <alignment horizontal="center" vertical="center"/>
    </xf>
    <xf numFmtId="167" fontId="4" fillId="2" borderId="18" xfId="0" applyNumberFormat="1" applyFont="1" applyFill="1" applyBorder="1" applyAlignment="1">
      <alignment horizontal="center" vertical="center"/>
    </xf>
    <xf numFmtId="167" fontId="4" fillId="2" borderId="19" xfId="0" applyNumberFormat="1" applyFont="1" applyFill="1" applyBorder="1" applyAlignment="1">
      <alignment horizontal="center" vertical="center"/>
    </xf>
    <xf numFmtId="167" fontId="4" fillId="2" borderId="20" xfId="0" applyNumberFormat="1" applyFont="1" applyFill="1" applyBorder="1" applyAlignment="1">
      <alignment horizontal="center" vertical="center"/>
    </xf>
    <xf numFmtId="167" fontId="4" fillId="2" borderId="52" xfId="0" applyNumberFormat="1" applyFont="1" applyFill="1" applyBorder="1" applyAlignment="1">
      <alignment horizontal="center" vertical="center"/>
    </xf>
    <xf numFmtId="167" fontId="4" fillId="2" borderId="58" xfId="0" applyNumberFormat="1" applyFont="1" applyFill="1" applyBorder="1" applyAlignment="1">
      <alignment horizontal="center" vertical="center"/>
    </xf>
    <xf numFmtId="167" fontId="4" fillId="3" borderId="21" xfId="1" applyNumberFormat="1" applyFont="1" applyFill="1" applyBorder="1" applyAlignment="1">
      <alignment horizontal="center" vertical="center"/>
    </xf>
    <xf numFmtId="0" fontId="18" fillId="2" borderId="21" xfId="0" applyFont="1" applyFill="1" applyBorder="1" applyAlignment="1">
      <alignment horizontal="center" vertical="center"/>
    </xf>
    <xf numFmtId="0" fontId="18" fillId="2" borderId="22" xfId="0" applyFont="1" applyFill="1" applyBorder="1" applyAlignment="1">
      <alignment horizontal="center" vertical="center"/>
    </xf>
    <xf numFmtId="0" fontId="18" fillId="2" borderId="23" xfId="0" applyFont="1" applyFill="1" applyBorder="1" applyAlignment="1">
      <alignment horizontal="center" vertical="center"/>
    </xf>
    <xf numFmtId="167" fontId="1" fillId="3" borderId="17" xfId="5" applyNumberFormat="1" applyFont="1" applyFill="1" applyBorder="1" applyAlignment="1"/>
    <xf numFmtId="167" fontId="1" fillId="3" borderId="18" xfId="3" applyNumberFormat="1" applyFont="1" applyFill="1" applyBorder="1" applyAlignment="1"/>
    <xf numFmtId="167" fontId="1" fillId="3" borderId="20" xfId="3" applyNumberFormat="1" applyFont="1" applyFill="1" applyBorder="1" applyAlignment="1"/>
    <xf numFmtId="167" fontId="1" fillId="3" borderId="22" xfId="5" applyNumberFormat="1" applyFont="1" applyFill="1" applyBorder="1" applyAlignment="1"/>
    <xf numFmtId="167" fontId="1" fillId="3" borderId="23" xfId="3" applyNumberFormat="1" applyFont="1" applyFill="1" applyBorder="1" applyAlignment="1"/>
    <xf numFmtId="10" fontId="6" fillId="3" borderId="16" xfId="3" applyNumberFormat="1" applyFont="1" applyFill="1" applyBorder="1" applyAlignment="1"/>
    <xf numFmtId="10" fontId="6" fillId="3" borderId="19" xfId="3" applyNumberFormat="1" applyFont="1" applyFill="1" applyBorder="1" applyAlignment="1"/>
    <xf numFmtId="10" fontId="6" fillId="3" borderId="21" xfId="3" applyNumberFormat="1" applyFont="1" applyFill="1" applyBorder="1" applyAlignment="1"/>
    <xf numFmtId="0" fontId="18" fillId="2" borderId="51" xfId="0" applyFont="1" applyFill="1" applyBorder="1" applyAlignment="1">
      <alignment horizontal="center" vertical="center"/>
    </xf>
    <xf numFmtId="167" fontId="1" fillId="3" borderId="42" xfId="5" applyNumberFormat="1" applyFont="1" applyFill="1" applyBorder="1" applyAlignment="1"/>
    <xf numFmtId="167" fontId="1" fillId="2" borderId="6" xfId="5" applyNumberFormat="1" applyFont="1" applyFill="1" applyBorder="1" applyAlignment="1"/>
    <xf numFmtId="167" fontId="1" fillId="3" borderId="6" xfId="5" applyNumberFormat="1" applyFont="1" applyFill="1" applyBorder="1" applyAlignment="1"/>
    <xf numFmtId="167" fontId="1" fillId="3" borderId="51" xfId="5" applyNumberFormat="1" applyFont="1" applyFill="1" applyBorder="1" applyAlignment="1"/>
    <xf numFmtId="174" fontId="1" fillId="2" borderId="64" xfId="0" applyNumberFormat="1" applyFont="1" applyFill="1" applyBorder="1" applyAlignment="1">
      <alignment vertical="center" wrapText="1"/>
    </xf>
    <xf numFmtId="3" fontId="6" fillId="2" borderId="64" xfId="0" applyNumberFormat="1" applyFont="1" applyFill="1" applyBorder="1" applyAlignment="1">
      <alignment horizontal="right" vertical="center" wrapText="1"/>
    </xf>
    <xf numFmtId="0" fontId="1" fillId="2" borderId="64" xfId="0" applyFont="1" applyFill="1" applyBorder="1" applyAlignment="1">
      <alignment horizontal="left" wrapText="1"/>
    </xf>
    <xf numFmtId="0" fontId="6" fillId="2" borderId="64" xfId="0" applyFont="1" applyFill="1" applyBorder="1" applyAlignment="1">
      <alignment horizontal="right" wrapText="1"/>
    </xf>
    <xf numFmtId="0" fontId="1" fillId="2" borderId="73" xfId="0" applyFont="1" applyFill="1" applyBorder="1" applyAlignment="1">
      <alignment horizontal="left" wrapText="1"/>
    </xf>
    <xf numFmtId="0" fontId="1" fillId="2" borderId="57" xfId="0" applyFont="1" applyFill="1" applyBorder="1" applyAlignment="1">
      <alignment vertical="top" wrapText="1"/>
    </xf>
    <xf numFmtId="0" fontId="1" fillId="0" borderId="22" xfId="29" applyFont="1" applyFill="1" applyBorder="1" applyAlignment="1">
      <alignment horizontal="center" vertical="center"/>
    </xf>
    <xf numFmtId="0" fontId="1" fillId="0" borderId="56" xfId="29" applyFont="1" applyFill="1" applyBorder="1" applyAlignment="1">
      <alignment horizontal="center" vertical="center"/>
    </xf>
    <xf numFmtId="0" fontId="1" fillId="0" borderId="64" xfId="29" applyFont="1" applyFill="1" applyBorder="1" applyAlignment="1">
      <alignment horizontal="center" vertical="center"/>
    </xf>
    <xf numFmtId="0" fontId="1" fillId="0" borderId="73" xfId="29" applyFont="1" applyFill="1" applyBorder="1" applyAlignment="1">
      <alignment horizontal="center" vertical="center"/>
    </xf>
    <xf numFmtId="0" fontId="1" fillId="2" borderId="57" xfId="29" applyFont="1" applyFill="1" applyBorder="1" applyAlignment="1">
      <alignment horizontal="left" vertical="center" wrapText="1"/>
    </xf>
    <xf numFmtId="0" fontId="1" fillId="2" borderId="16" xfId="29" applyFont="1" applyFill="1" applyBorder="1" applyAlignment="1">
      <alignment horizontal="left" vertical="center"/>
    </xf>
    <xf numFmtId="167" fontId="1" fillId="2" borderId="17" xfId="29" applyNumberFormat="1" applyFont="1" applyFill="1" applyBorder="1" applyAlignment="1">
      <alignment horizontal="center" vertical="center"/>
    </xf>
    <xf numFmtId="10" fontId="4" fillId="2" borderId="17" xfId="0" applyNumberFormat="1" applyFont="1" applyFill="1" applyBorder="1">
      <alignment vertical="center"/>
    </xf>
    <xf numFmtId="0" fontId="1" fillId="2" borderId="19" xfId="29" applyFont="1" applyFill="1" applyBorder="1" applyAlignment="1">
      <alignment horizontal="left" vertical="center"/>
    </xf>
    <xf numFmtId="0" fontId="1" fillId="0" borderId="4" xfId="29" applyFont="1" applyFill="1" applyBorder="1" applyAlignment="1">
      <alignment horizontal="center" vertical="center"/>
    </xf>
    <xf numFmtId="0" fontId="2" fillId="2" borderId="58" xfId="0" applyFont="1" applyFill="1" applyBorder="1" applyAlignment="1">
      <alignment horizontal="center" vertical="center"/>
    </xf>
    <xf numFmtId="0" fontId="1" fillId="0" borderId="16" xfId="29" applyFont="1" applyFill="1" applyBorder="1" applyAlignment="1">
      <alignment horizontal="center" vertical="center"/>
    </xf>
    <xf numFmtId="167" fontId="1" fillId="0" borderId="17" xfId="29" applyNumberFormat="1" applyFont="1" applyFill="1" applyBorder="1" applyAlignment="1">
      <alignment horizontal="center" vertical="center"/>
    </xf>
    <xf numFmtId="167" fontId="4" fillId="3" borderId="22" xfId="0" applyNumberFormat="1" applyFont="1" applyFill="1" applyBorder="1" applyAlignment="1">
      <alignment vertical="center"/>
    </xf>
    <xf numFmtId="0" fontId="4" fillId="5" borderId="22" xfId="0" applyFont="1" applyFill="1" applyBorder="1" applyAlignment="1">
      <alignment vertical="center"/>
    </xf>
    <xf numFmtId="10" fontId="4" fillId="3" borderId="23" xfId="3" applyNumberFormat="1" applyFont="1" applyFill="1" applyBorder="1" applyAlignment="1">
      <alignment vertical="center"/>
    </xf>
    <xf numFmtId="0" fontId="1" fillId="0" borderId="11" xfId="29" applyFont="1" applyFill="1" applyBorder="1" applyAlignment="1">
      <alignment horizontal="center" vertical="center"/>
    </xf>
    <xf numFmtId="167" fontId="1" fillId="0" borderId="25" xfId="29" applyNumberFormat="1" applyFont="1" applyFill="1" applyBorder="1" applyAlignment="1">
      <alignment horizontal="center" vertical="center"/>
    </xf>
    <xf numFmtId="167" fontId="4" fillId="3" borderId="22" xfId="0" applyNumberFormat="1" applyFont="1" applyFill="1" applyBorder="1">
      <alignment vertical="center"/>
    </xf>
    <xf numFmtId="0" fontId="1" fillId="2" borderId="77" xfId="0" applyFont="1" applyFill="1" applyBorder="1" applyAlignment="1">
      <alignment horizontal="center" vertical="center" wrapText="1"/>
    </xf>
    <xf numFmtId="167" fontId="4" fillId="2" borderId="17" xfId="0" applyNumberFormat="1" applyFont="1" applyFill="1" applyBorder="1">
      <alignment vertical="center"/>
    </xf>
    <xf numFmtId="167" fontId="4" fillId="2" borderId="18" xfId="0" applyNumberFormat="1" applyFont="1" applyFill="1" applyBorder="1">
      <alignment vertical="center"/>
    </xf>
    <xf numFmtId="169" fontId="2" fillId="3" borderId="7" xfId="0" applyNumberFormat="1" applyFont="1" applyFill="1" applyBorder="1" applyAlignment="1">
      <alignment horizontal="center" vertical="center"/>
    </xf>
    <xf numFmtId="0" fontId="2" fillId="2" borderId="77" xfId="0" applyFont="1" applyFill="1" applyBorder="1" applyAlignment="1">
      <alignment horizontal="center" vertical="center"/>
    </xf>
    <xf numFmtId="0" fontId="2" fillId="2" borderId="74" xfId="0" applyFont="1" applyFill="1" applyBorder="1" applyAlignment="1">
      <alignment horizontal="center" vertical="center"/>
    </xf>
    <xf numFmtId="0" fontId="2" fillId="2" borderId="88" xfId="0" applyFont="1" applyFill="1" applyBorder="1" applyAlignment="1">
      <alignment horizontal="center" vertical="center"/>
    </xf>
    <xf numFmtId="169" fontId="2" fillId="3" borderId="15" xfId="0" applyNumberFormat="1" applyFont="1" applyFill="1" applyBorder="1" applyAlignment="1">
      <alignment horizontal="center" vertical="center"/>
    </xf>
    <xf numFmtId="169" fontId="2" fillId="2" borderId="15" xfId="0" applyNumberFormat="1" applyFont="1" applyFill="1" applyBorder="1" applyAlignment="1">
      <alignment horizontal="center" vertical="center"/>
    </xf>
    <xf numFmtId="169" fontId="4" fillId="2" borderId="15" xfId="0" applyNumberFormat="1" applyFont="1" applyFill="1" applyBorder="1">
      <alignment vertical="center"/>
    </xf>
    <xf numFmtId="169" fontId="4" fillId="2" borderId="6" xfId="0" applyNumberFormat="1" applyFont="1" applyFill="1" applyBorder="1">
      <alignment vertical="center"/>
    </xf>
    <xf numFmtId="169" fontId="4" fillId="2" borderId="13" xfId="0" applyNumberFormat="1" applyFont="1" applyFill="1" applyBorder="1">
      <alignment vertical="center"/>
    </xf>
    <xf numFmtId="169" fontId="4" fillId="3" borderId="51" xfId="1" applyNumberFormat="1" applyFont="1" applyFill="1" applyBorder="1">
      <alignment vertical="center"/>
    </xf>
    <xf numFmtId="167" fontId="4" fillId="0" borderId="45" xfId="1" applyNumberFormat="1" applyFont="1" applyFill="1" applyBorder="1">
      <alignment vertical="center"/>
    </xf>
    <xf numFmtId="0" fontId="6" fillId="2" borderId="70" xfId="0" applyFont="1" applyFill="1" applyBorder="1" applyAlignment="1">
      <alignment horizontal="left" vertical="top"/>
    </xf>
    <xf numFmtId="0" fontId="2" fillId="2" borderId="63" xfId="0" applyFont="1" applyFill="1" applyBorder="1" applyAlignment="1">
      <alignment horizontal="center" vertical="center"/>
    </xf>
    <xf numFmtId="0" fontId="2" fillId="2" borderId="63" xfId="0" applyFont="1" applyFill="1" applyBorder="1" applyAlignment="1">
      <alignment horizontal="left" vertical="center" indent="1"/>
    </xf>
    <xf numFmtId="0" fontId="1" fillId="2" borderId="57" xfId="0" applyFont="1" applyFill="1" applyBorder="1" applyAlignment="1">
      <alignment horizontal="left" vertical="center" wrapText="1"/>
    </xf>
    <xf numFmtId="0" fontId="2" fillId="2" borderId="64" xfId="0" applyFont="1" applyFill="1" applyBorder="1">
      <alignment vertical="center"/>
    </xf>
    <xf numFmtId="0" fontId="2" fillId="2" borderId="66" xfId="0" applyFont="1" applyFill="1" applyBorder="1">
      <alignment vertical="center"/>
    </xf>
    <xf numFmtId="0" fontId="2" fillId="2" borderId="63" xfId="0" applyFont="1" applyFill="1" applyBorder="1">
      <alignment vertical="center"/>
    </xf>
    <xf numFmtId="0" fontId="2" fillId="2" borderId="57" xfId="0" applyFont="1" applyFill="1" applyBorder="1">
      <alignment vertical="center"/>
    </xf>
    <xf numFmtId="0" fontId="2" fillId="2" borderId="73" xfId="0" applyFont="1" applyFill="1" applyBorder="1">
      <alignment vertical="center"/>
    </xf>
    <xf numFmtId="0" fontId="1" fillId="2" borderId="57" xfId="0" applyFont="1" applyFill="1" applyBorder="1">
      <alignment vertical="center"/>
    </xf>
    <xf numFmtId="3" fontId="18" fillId="2" borderId="51" xfId="0" applyNumberFormat="1" applyFont="1" applyFill="1" applyBorder="1" applyAlignment="1">
      <alignment horizontal="center" vertical="center"/>
    </xf>
    <xf numFmtId="169" fontId="4" fillId="3" borderId="63" xfId="0" applyNumberFormat="1" applyFont="1" applyFill="1" applyBorder="1">
      <alignment vertical="center"/>
    </xf>
    <xf numFmtId="169" fontId="4" fillId="3" borderId="64" xfId="0" applyNumberFormat="1" applyFont="1" applyFill="1" applyBorder="1">
      <alignment vertical="center"/>
    </xf>
    <xf numFmtId="169" fontId="4" fillId="3" borderId="57" xfId="0" applyNumberFormat="1" applyFont="1" applyFill="1" applyBorder="1">
      <alignment vertical="center"/>
    </xf>
    <xf numFmtId="172" fontId="4" fillId="5" borderId="57" xfId="0" applyNumberFormat="1" applyFont="1" applyFill="1" applyBorder="1">
      <alignment vertical="center"/>
    </xf>
    <xf numFmtId="3" fontId="18" fillId="2" borderId="61" xfId="0" applyNumberFormat="1" applyFont="1" applyFill="1" applyBorder="1" applyAlignment="1">
      <alignment horizontal="center" vertical="center"/>
    </xf>
    <xf numFmtId="169" fontId="4" fillId="3" borderId="82" xfId="0" applyNumberFormat="1" applyFont="1" applyFill="1" applyBorder="1">
      <alignment vertical="center"/>
    </xf>
    <xf numFmtId="169" fontId="4" fillId="3" borderId="60" xfId="0" applyNumberFormat="1" applyFont="1" applyFill="1" applyBorder="1">
      <alignment vertical="center"/>
    </xf>
    <xf numFmtId="172" fontId="4" fillId="5" borderId="61" xfId="0" applyNumberFormat="1" applyFont="1" applyFill="1" applyBorder="1">
      <alignment vertical="center"/>
    </xf>
    <xf numFmtId="172" fontId="4" fillId="5" borderId="83" xfId="0" applyNumberFormat="1" applyFont="1" applyFill="1" applyBorder="1">
      <alignment vertical="center"/>
    </xf>
    <xf numFmtId="169" fontId="6" fillId="3" borderId="6" xfId="3" applyNumberFormat="1" applyFont="1" applyFill="1" applyBorder="1" applyAlignment="1"/>
    <xf numFmtId="169" fontId="1" fillId="2" borderId="6" xfId="3" applyNumberFormat="1" applyFont="1" applyFill="1" applyBorder="1" applyAlignment="1"/>
    <xf numFmtId="169" fontId="6" fillId="3" borderId="6" xfId="5" applyNumberFormat="1" applyFont="1" applyFill="1" applyBorder="1" applyAlignment="1"/>
    <xf numFmtId="169" fontId="6" fillId="0" borderId="6" xfId="3" applyNumberFormat="1" applyFont="1" applyFill="1" applyBorder="1" applyAlignment="1"/>
    <xf numFmtId="169" fontId="6" fillId="2" borderId="6" xfId="3" applyNumberFormat="1" applyFont="1" applyFill="1" applyBorder="1" applyAlignment="1"/>
    <xf numFmtId="169" fontId="6" fillId="2" borderId="6" xfId="3" applyNumberFormat="1" applyFont="1" applyFill="1" applyBorder="1" applyAlignment="1">
      <alignment vertical="center"/>
    </xf>
    <xf numFmtId="169" fontId="1" fillId="0" borderId="6" xfId="5" applyNumberFormat="1" applyFont="1" applyFill="1" applyBorder="1" applyAlignment="1"/>
    <xf numFmtId="169" fontId="1" fillId="2" borderId="13" xfId="5" applyNumberFormat="1" applyFont="1" applyFill="1" applyBorder="1" applyAlignment="1"/>
    <xf numFmtId="169" fontId="1" fillId="2" borderId="13" xfId="3" applyNumberFormat="1" applyFont="1" applyFill="1" applyBorder="1" applyAlignment="1"/>
    <xf numFmtId="169" fontId="6" fillId="3" borderId="42" xfId="3" applyNumberFormat="1" applyFont="1" applyFill="1" applyBorder="1" applyAlignment="1"/>
    <xf numFmtId="169" fontId="6" fillId="3" borderId="51" xfId="3" applyNumberFormat="1" applyFont="1" applyFill="1" applyBorder="1" applyAlignment="1"/>
    <xf numFmtId="167" fontId="1" fillId="0" borderId="45" xfId="3" applyNumberFormat="1" applyFont="1" applyFill="1" applyBorder="1" applyAlignment="1"/>
    <xf numFmtId="3" fontId="6" fillId="2" borderId="64" xfId="0" applyNumberFormat="1" applyFont="1" applyFill="1" applyBorder="1" applyAlignment="1">
      <alignment horizontal="left" vertical="center" wrapText="1"/>
    </xf>
    <xf numFmtId="0" fontId="6" fillId="2" borderId="64" xfId="0" applyFont="1" applyFill="1" applyBorder="1" applyAlignment="1">
      <alignment horizontal="left" wrapText="1"/>
    </xf>
    <xf numFmtId="0" fontId="6" fillId="2" borderId="64" xfId="0" applyFont="1" applyFill="1" applyBorder="1" applyAlignment="1">
      <alignment horizontal="left" wrapText="1" indent="1"/>
    </xf>
    <xf numFmtId="0" fontId="6" fillId="2" borderId="64" xfId="0" applyFont="1" applyFill="1" applyBorder="1" applyAlignment="1">
      <alignment horizontal="left" wrapText="1" indent="2"/>
    </xf>
    <xf numFmtId="0" fontId="6" fillId="0" borderId="64" xfId="0" applyFont="1" applyFill="1" applyBorder="1" applyAlignment="1">
      <alignment horizontal="left" wrapText="1" indent="2"/>
    </xf>
    <xf numFmtId="0" fontId="6" fillId="2" borderId="64" xfId="0" applyFont="1" applyFill="1" applyBorder="1" applyAlignment="1">
      <alignment horizontal="left" vertical="center" wrapText="1" indent="1"/>
    </xf>
    <xf numFmtId="0" fontId="6" fillId="2" borderId="64" xfId="0" applyFont="1" applyFill="1" applyBorder="1" applyAlignment="1">
      <alignment horizontal="left" vertical="center" wrapText="1"/>
    </xf>
    <xf numFmtId="3" fontId="6" fillId="2" borderId="64" xfId="0" applyNumberFormat="1" applyFont="1" applyFill="1" applyBorder="1" applyAlignment="1">
      <alignment horizontal="left" vertical="center" wrapText="1" indent="1"/>
    </xf>
    <xf numFmtId="3" fontId="4" fillId="2" borderId="64" xfId="0" applyNumberFormat="1" applyFont="1" applyFill="1" applyBorder="1" applyAlignment="1">
      <alignment horizontal="left" vertical="center" wrapText="1" indent="1"/>
    </xf>
    <xf numFmtId="0" fontId="2" fillId="2" borderId="64" xfId="0" applyFont="1" applyFill="1" applyBorder="1" applyAlignment="1">
      <alignment horizontal="left" wrapText="1"/>
    </xf>
    <xf numFmtId="0" fontId="2" fillId="2" borderId="64" xfId="0" applyFont="1" applyFill="1" applyBorder="1" applyAlignment="1">
      <alignment horizontal="left" wrapText="1" indent="1"/>
    </xf>
    <xf numFmtId="3" fontId="1" fillId="2" borderId="73" xfId="0" applyNumberFormat="1" applyFont="1" applyFill="1" applyBorder="1" applyAlignment="1">
      <alignment horizontal="left" vertical="center" wrapText="1"/>
    </xf>
    <xf numFmtId="0" fontId="1" fillId="2" borderId="56" xfId="0" applyFont="1" applyFill="1" applyBorder="1" applyAlignment="1">
      <alignment horizontal="left" wrapText="1"/>
    </xf>
    <xf numFmtId="0" fontId="1" fillId="2" borderId="57" xfId="0" applyFont="1" applyFill="1" applyBorder="1" applyAlignment="1">
      <alignment horizontal="left" wrapText="1"/>
    </xf>
    <xf numFmtId="0" fontId="1" fillId="2" borderId="54" xfId="0" applyFont="1" applyFill="1" applyBorder="1" applyAlignment="1">
      <alignment horizontal="left" wrapText="1"/>
    </xf>
    <xf numFmtId="169" fontId="6" fillId="3" borderId="15" xfId="3" applyNumberFormat="1" applyFont="1" applyFill="1" applyBorder="1" applyAlignment="1"/>
    <xf numFmtId="169" fontId="6" fillId="3" borderId="7" xfId="3" applyNumberFormat="1" applyFont="1" applyFill="1" applyBorder="1" applyAlignment="1"/>
    <xf numFmtId="10" fontId="1" fillId="2" borderId="7" xfId="3" applyNumberFormat="1" applyFont="1" applyFill="1" applyBorder="1" applyAlignment="1"/>
    <xf numFmtId="0" fontId="18" fillId="2" borderId="22" xfId="0" applyFont="1" applyFill="1" applyBorder="1" applyAlignment="1">
      <alignment horizontal="center" vertical="center" wrapText="1"/>
    </xf>
    <xf numFmtId="167" fontId="6" fillId="3" borderId="7" xfId="3" applyNumberFormat="1" applyFont="1" applyFill="1" applyBorder="1" applyAlignment="1"/>
    <xf numFmtId="3" fontId="18" fillId="2" borderId="22" xfId="0" applyNumberFormat="1" applyFont="1" applyFill="1" applyBorder="1" applyAlignment="1">
      <alignment horizontal="center" vertical="center"/>
    </xf>
    <xf numFmtId="3" fontId="18" fillId="2" borderId="23" xfId="0" applyNumberFormat="1" applyFont="1" applyFill="1" applyBorder="1" applyAlignment="1">
      <alignment horizontal="center" vertical="center" wrapText="1"/>
    </xf>
    <xf numFmtId="3" fontId="18" fillId="2" borderId="49" xfId="0" applyNumberFormat="1" applyFont="1" applyFill="1" applyBorder="1" applyAlignment="1">
      <alignment horizontal="center" vertical="center" wrapText="1"/>
    </xf>
    <xf numFmtId="10" fontId="6" fillId="3" borderId="14" xfId="3" applyNumberFormat="1" applyFont="1" applyFill="1" applyBorder="1" applyAlignment="1"/>
    <xf numFmtId="10" fontId="6" fillId="3" borderId="5" xfId="3" applyNumberFormat="1" applyFont="1" applyFill="1" applyBorder="1" applyAlignment="1"/>
    <xf numFmtId="10" fontId="6" fillId="3" borderId="11" xfId="3" applyNumberFormat="1" applyFont="1" applyFill="1" applyBorder="1" applyAlignment="1"/>
    <xf numFmtId="10" fontId="6" fillId="3" borderId="25" xfId="3" applyNumberFormat="1" applyFont="1" applyFill="1" applyBorder="1" applyAlignment="1"/>
    <xf numFmtId="10" fontId="6" fillId="3" borderId="49" xfId="3" applyNumberFormat="1" applyFont="1" applyFill="1" applyBorder="1" applyAlignment="1"/>
    <xf numFmtId="0" fontId="1" fillId="5" borderId="35" xfId="3" applyNumberFormat="1" applyFont="1" applyFill="1" applyBorder="1" applyAlignment="1"/>
    <xf numFmtId="167" fontId="6" fillId="3" borderId="6" xfId="5" applyNumberFormat="1" applyFont="1" applyFill="1" applyBorder="1" applyAlignment="1"/>
    <xf numFmtId="169" fontId="6" fillId="3" borderId="29" xfId="3" applyNumberFormat="1" applyFont="1" applyFill="1" applyBorder="1" applyAlignment="1"/>
    <xf numFmtId="169" fontId="1" fillId="2" borderId="19" xfId="3" applyNumberFormat="1" applyFont="1" applyFill="1" applyBorder="1" applyAlignment="1"/>
    <xf numFmtId="169" fontId="6" fillId="3" borderId="19" xfId="5" applyNumberFormat="1" applyFont="1" applyFill="1" applyBorder="1" applyAlignment="1"/>
    <xf numFmtId="167" fontId="6" fillId="3" borderId="19" xfId="5" applyNumberFormat="1" applyFont="1" applyFill="1" applyBorder="1" applyAlignment="1"/>
    <xf numFmtId="169" fontId="6" fillId="0" borderId="19" xfId="3" applyNumberFormat="1" applyFont="1" applyFill="1" applyBorder="1" applyAlignment="1"/>
    <xf numFmtId="169" fontId="6" fillId="2" borderId="19" xfId="3" applyNumberFormat="1" applyFont="1" applyFill="1" applyBorder="1" applyAlignment="1"/>
    <xf numFmtId="169" fontId="6" fillId="2" borderId="19" xfId="3" applyNumberFormat="1" applyFont="1" applyFill="1" applyBorder="1" applyAlignment="1">
      <alignment vertical="center"/>
    </xf>
    <xf numFmtId="169" fontId="6" fillId="3" borderId="19" xfId="3" applyNumberFormat="1" applyFont="1" applyFill="1" applyBorder="1" applyAlignment="1"/>
    <xf numFmtId="169" fontId="1" fillId="0" borderId="19" xfId="5" applyNumberFormat="1" applyFont="1" applyFill="1" applyBorder="1" applyAlignment="1"/>
    <xf numFmtId="169" fontId="1" fillId="2" borderId="52" xfId="5" applyNumberFormat="1" applyFont="1" applyFill="1" applyBorder="1" applyAlignment="1"/>
    <xf numFmtId="169" fontId="1" fillId="2" borderId="52" xfId="3" applyNumberFormat="1" applyFont="1" applyFill="1" applyBorder="1" applyAlignment="1"/>
    <xf numFmtId="169" fontId="6" fillId="3" borderId="16" xfId="3" applyNumberFormat="1" applyFont="1" applyFill="1" applyBorder="1" applyAlignment="1"/>
    <xf numFmtId="169" fontId="6" fillId="3" borderId="21" xfId="3" applyNumberFormat="1" applyFont="1" applyFill="1" applyBorder="1" applyAlignment="1"/>
    <xf numFmtId="164" fontId="1" fillId="5" borderId="33" xfId="3" applyNumberFormat="1" applyFont="1" applyFill="1" applyBorder="1" applyAlignment="1"/>
    <xf numFmtId="0" fontId="18" fillId="2" borderId="49" xfId="0" applyFont="1" applyFill="1" applyBorder="1" applyAlignment="1">
      <alignment horizontal="center" vertical="center" wrapText="1"/>
    </xf>
    <xf numFmtId="10" fontId="1" fillId="2" borderId="14" xfId="3" applyNumberFormat="1" applyFont="1" applyFill="1" applyBorder="1" applyAlignment="1"/>
    <xf numFmtId="10" fontId="1" fillId="2" borderId="5" xfId="3" applyNumberFormat="1" applyFont="1" applyFill="1" applyBorder="1" applyAlignment="1"/>
    <xf numFmtId="10" fontId="6" fillId="2" borderId="5" xfId="3" applyNumberFormat="1" applyFont="1" applyFill="1" applyBorder="1" applyAlignment="1"/>
    <xf numFmtId="169" fontId="6" fillId="2" borderId="5" xfId="3" applyNumberFormat="1" applyFont="1" applyFill="1" applyBorder="1" applyAlignment="1"/>
    <xf numFmtId="10" fontId="6" fillId="2" borderId="5" xfId="3" applyNumberFormat="1" applyFont="1" applyFill="1" applyBorder="1" applyAlignment="1">
      <alignment vertical="center"/>
    </xf>
    <xf numFmtId="164" fontId="1" fillId="5" borderId="5" xfId="5" applyNumberFormat="1" applyFont="1" applyFill="1" applyBorder="1" applyAlignment="1"/>
    <xf numFmtId="164" fontId="1" fillId="5" borderId="11" xfId="5" applyNumberFormat="1" applyFont="1" applyFill="1" applyBorder="1" applyAlignment="1"/>
    <xf numFmtId="164" fontId="1" fillId="5" borderId="25" xfId="5" applyNumberFormat="1" applyFont="1" applyFill="1" applyBorder="1" applyAlignment="1"/>
    <xf numFmtId="164" fontId="1" fillId="5" borderId="49" xfId="5" applyNumberFormat="1" applyFont="1" applyFill="1" applyBorder="1" applyAlignment="1"/>
    <xf numFmtId="164" fontId="1" fillId="5" borderId="35" xfId="5" applyNumberFormat="1" applyFont="1" applyFill="1" applyBorder="1" applyAlignment="1"/>
    <xf numFmtId="167" fontId="6" fillId="3" borderId="15" xfId="3" applyNumberFormat="1" applyFont="1" applyFill="1" applyBorder="1" applyAlignment="1"/>
    <xf numFmtId="167" fontId="1" fillId="2" borderId="6" xfId="3" applyNumberFormat="1" applyFont="1" applyFill="1" applyBorder="1" applyAlignment="1"/>
    <xf numFmtId="167" fontId="6" fillId="0" borderId="6" xfId="3" applyNumberFormat="1" applyFont="1" applyFill="1" applyBorder="1" applyAlignment="1"/>
    <xf numFmtId="167" fontId="6" fillId="2" borderId="6" xfId="3" applyNumberFormat="1" applyFont="1" applyFill="1" applyBorder="1" applyAlignment="1"/>
    <xf numFmtId="167" fontId="6" fillId="2" borderId="6" xfId="3" applyNumberFormat="1" applyFont="1" applyFill="1" applyBorder="1" applyAlignment="1">
      <alignment vertical="center"/>
    </xf>
    <xf numFmtId="167" fontId="6" fillId="3" borderId="6" xfId="3" applyNumberFormat="1" applyFont="1" applyFill="1" applyBorder="1" applyAlignment="1"/>
    <xf numFmtId="167" fontId="1" fillId="0" borderId="6" xfId="5" applyNumberFormat="1" applyFont="1" applyFill="1" applyBorder="1" applyAlignment="1"/>
    <xf numFmtId="167" fontId="1" fillId="2" borderId="13" xfId="5" applyNumberFormat="1" applyFont="1" applyFill="1" applyBorder="1" applyAlignment="1"/>
    <xf numFmtId="167" fontId="1" fillId="2" borderId="13" xfId="3" applyNumberFormat="1" applyFont="1" applyFill="1" applyBorder="1" applyAlignment="1"/>
    <xf numFmtId="167" fontId="6" fillId="3" borderId="42" xfId="3" applyNumberFormat="1" applyFont="1" applyFill="1" applyBorder="1" applyAlignment="1"/>
    <xf numFmtId="167" fontId="6" fillId="3" borderId="51" xfId="3" applyNumberFormat="1" applyFont="1" applyFill="1" applyBorder="1" applyAlignment="1"/>
    <xf numFmtId="167" fontId="6" fillId="3" borderId="29" xfId="3" applyNumberFormat="1" applyFont="1" applyFill="1" applyBorder="1" applyAlignment="1"/>
    <xf numFmtId="167" fontId="1" fillId="2" borderId="19" xfId="3" applyNumberFormat="1" applyFont="1" applyFill="1" applyBorder="1" applyAlignment="1"/>
    <xf numFmtId="167" fontId="6" fillId="0" borderId="19" xfId="3" applyNumberFormat="1" applyFont="1" applyFill="1" applyBorder="1" applyAlignment="1"/>
    <xf numFmtId="167" fontId="6" fillId="2" borderId="19" xfId="3" applyNumberFormat="1" applyFont="1" applyFill="1" applyBorder="1" applyAlignment="1"/>
    <xf numFmtId="167" fontId="6" fillId="2" borderId="19" xfId="3" applyNumberFormat="1" applyFont="1" applyFill="1" applyBorder="1" applyAlignment="1">
      <alignment vertical="center"/>
    </xf>
    <xf numFmtId="167" fontId="6" fillId="3" borderId="19" xfId="3" applyNumberFormat="1" applyFont="1" applyFill="1" applyBorder="1" applyAlignment="1"/>
    <xf numFmtId="167" fontId="1" fillId="0" borderId="19" xfId="5" applyNumberFormat="1" applyFont="1" applyFill="1" applyBorder="1" applyAlignment="1"/>
    <xf numFmtId="167" fontId="1" fillId="2" borderId="52" xfId="5" applyNumberFormat="1" applyFont="1" applyFill="1" applyBorder="1" applyAlignment="1"/>
    <xf numFmtId="167" fontId="1" fillId="2" borderId="52" xfId="3" applyNumberFormat="1" applyFont="1" applyFill="1" applyBorder="1" applyAlignment="1"/>
    <xf numFmtId="167" fontId="6" fillId="3" borderId="16" xfId="3" applyNumberFormat="1" applyFont="1" applyFill="1" applyBorder="1" applyAlignment="1"/>
    <xf numFmtId="167" fontId="6" fillId="3" borderId="21" xfId="3" applyNumberFormat="1" applyFont="1" applyFill="1" applyBorder="1" applyAlignment="1"/>
    <xf numFmtId="167" fontId="1" fillId="0" borderId="33" xfId="3" applyNumberFormat="1" applyFont="1" applyFill="1" applyBorder="1" applyAlignment="1"/>
    <xf numFmtId="0" fontId="2" fillId="2" borderId="27" xfId="0" applyFont="1" applyFill="1" applyBorder="1" applyAlignment="1">
      <alignment horizontal="center" vertical="center"/>
    </xf>
    <xf numFmtId="0" fontId="29" fillId="2" borderId="0" xfId="13" applyFont="1" applyFill="1" applyAlignment="1">
      <alignment horizontal="center" vertical="center"/>
    </xf>
    <xf numFmtId="0" fontId="26" fillId="10" borderId="2" xfId="0" applyFont="1" applyFill="1" applyBorder="1" applyAlignment="1">
      <alignment horizontal="center" vertical="center"/>
    </xf>
    <xf numFmtId="0" fontId="4" fillId="0" borderId="2" xfId="0" applyFont="1" applyBorder="1" applyAlignment="1">
      <alignment horizontal="left" vertical="center" wrapText="1"/>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7"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left" vertical="center"/>
    </xf>
    <xf numFmtId="0" fontId="4" fillId="0" borderId="4" xfId="0" applyFont="1" applyBorder="1" applyAlignment="1">
      <alignment horizontal="left" vertical="center"/>
    </xf>
    <xf numFmtId="0" fontId="4" fillId="0" borderId="10" xfId="0" applyFont="1" applyBorder="1" applyAlignment="1">
      <alignment horizontal="left" vertical="center"/>
    </xf>
    <xf numFmtId="0" fontId="4" fillId="0" borderId="7" xfId="0" applyFont="1" applyBorder="1" applyAlignment="1">
      <alignment horizontal="left" vertical="center"/>
    </xf>
    <xf numFmtId="0" fontId="4" fillId="0" borderId="4" xfId="0" applyFont="1" applyBorder="1" applyAlignment="1">
      <alignment horizontal="left" vertical="center" wrapText="1"/>
    </xf>
    <xf numFmtId="0" fontId="4" fillId="0" borderId="10" xfId="0" applyFont="1" applyBorder="1" applyAlignment="1">
      <alignment horizontal="left" vertical="center" wrapText="1"/>
    </xf>
    <xf numFmtId="0" fontId="4" fillId="0" borderId="7" xfId="0" applyFont="1" applyBorder="1" applyAlignment="1">
      <alignment horizontal="left" vertical="center" wrapText="1"/>
    </xf>
    <xf numFmtId="0" fontId="7" fillId="2" borderId="1" xfId="0" applyFont="1" applyFill="1" applyBorder="1" applyAlignment="1">
      <alignment horizontal="center" vertical="center"/>
    </xf>
    <xf numFmtId="0" fontId="21" fillId="10" borderId="2"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22" fillId="2" borderId="2" xfId="28" applyFont="1" applyFill="1" applyBorder="1" applyAlignment="1">
      <alignment horizontal="center" vertical="center" wrapText="1"/>
    </xf>
    <xf numFmtId="0" fontId="8" fillId="2" borderId="2" xfId="28" applyFont="1" applyFill="1" applyBorder="1" applyAlignment="1">
      <alignment horizontal="center" vertical="center" wrapText="1"/>
    </xf>
    <xf numFmtId="0" fontId="22" fillId="2" borderId="4" xfId="28" applyFont="1" applyFill="1" applyBorder="1" applyAlignment="1">
      <alignment horizontal="center" vertical="center" wrapText="1"/>
    </xf>
    <xf numFmtId="0" fontId="22" fillId="2" borderId="10" xfId="28" applyFont="1" applyFill="1" applyBorder="1" applyAlignment="1">
      <alignment horizontal="center" vertical="center" wrapText="1"/>
    </xf>
    <xf numFmtId="0" fontId="22" fillId="2" borderId="7" xfId="28" applyFont="1" applyFill="1" applyBorder="1" applyAlignment="1">
      <alignment horizontal="center" vertical="center" wrapText="1"/>
    </xf>
    <xf numFmtId="0" fontId="23" fillId="2" borderId="2" xfId="28" applyFont="1" applyFill="1" applyBorder="1" applyAlignment="1">
      <alignment horizontal="center" vertical="center" wrapText="1"/>
    </xf>
    <xf numFmtId="0" fontId="23" fillId="2" borderId="5" xfId="28" applyFont="1" applyFill="1" applyBorder="1" applyAlignment="1">
      <alignment horizontal="center" vertical="center" wrapText="1"/>
    </xf>
    <xf numFmtId="0" fontId="23" fillId="2" borderId="3" xfId="28" applyFont="1" applyFill="1" applyBorder="1" applyAlignment="1">
      <alignment horizontal="center" vertical="center" wrapText="1"/>
    </xf>
    <xf numFmtId="0" fontId="21" fillId="10" borderId="2" xfId="28" applyFont="1" applyFill="1" applyBorder="1" applyAlignment="1">
      <alignment horizontal="center" vertical="center" wrapText="1"/>
    </xf>
    <xf numFmtId="0" fontId="6" fillId="2" borderId="2" xfId="28" applyFont="1" applyFill="1" applyBorder="1" applyAlignment="1">
      <alignment horizontal="center" vertical="center" wrapText="1"/>
    </xf>
    <xf numFmtId="0" fontId="6" fillId="2" borderId="2" xfId="28" applyFont="1" applyFill="1" applyBorder="1" applyAlignment="1">
      <alignment horizontal="left" vertical="center" wrapText="1"/>
    </xf>
    <xf numFmtId="0" fontId="6" fillId="0" borderId="4" xfId="28" applyFont="1" applyFill="1" applyBorder="1" applyAlignment="1">
      <alignment horizontal="left" vertical="center" wrapText="1"/>
    </xf>
    <xf numFmtId="0" fontId="6" fillId="0" borderId="10" xfId="28" applyFont="1" applyFill="1" applyBorder="1" applyAlignment="1">
      <alignment horizontal="left" vertical="center" wrapText="1"/>
    </xf>
    <xf numFmtId="0" fontId="6" fillId="0" borderId="7" xfId="28" applyFont="1" applyFill="1" applyBorder="1" applyAlignment="1">
      <alignment horizontal="left" vertical="center" wrapText="1"/>
    </xf>
    <xf numFmtId="0" fontId="6" fillId="0" borderId="2" xfId="28" applyFont="1" applyFill="1" applyBorder="1" applyAlignment="1">
      <alignment horizontal="left" vertical="center" wrapText="1"/>
    </xf>
    <xf numFmtId="0" fontId="6" fillId="2" borderId="4"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0" xfId="28" applyFont="1" applyAlignment="1">
      <alignment horizontal="center" vertical="center"/>
    </xf>
    <xf numFmtId="3" fontId="18" fillId="2" borderId="16" xfId="0" applyNumberFormat="1" applyFont="1" applyFill="1" applyBorder="1" applyAlignment="1">
      <alignment horizontal="center" vertical="center"/>
    </xf>
    <xf numFmtId="3" fontId="18" fillId="2" borderId="17" xfId="0" applyNumberFormat="1" applyFont="1" applyFill="1" applyBorder="1" applyAlignment="1">
      <alignment horizontal="center" vertical="center"/>
    </xf>
    <xf numFmtId="3" fontId="18" fillId="2" borderId="25" xfId="0" applyNumberFormat="1"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25" xfId="0" applyFont="1" applyFill="1" applyBorder="1" applyAlignment="1">
      <alignment horizontal="center" vertical="center"/>
    </xf>
    <xf numFmtId="169" fontId="4" fillId="2" borderId="22" xfId="0" applyNumberFormat="1" applyFont="1" applyFill="1" applyBorder="1" applyAlignment="1">
      <alignment horizontal="center" vertical="center"/>
    </xf>
    <xf numFmtId="169" fontId="4" fillId="2" borderId="34" xfId="0" applyNumberFormat="1" applyFont="1" applyFill="1" applyBorder="1" applyAlignment="1">
      <alignment horizontal="center" vertical="center"/>
    </xf>
    <xf numFmtId="169" fontId="4" fillId="2" borderId="23" xfId="0" applyNumberFormat="1" applyFont="1" applyFill="1" applyBorder="1" applyAlignment="1">
      <alignment horizontal="center" vertical="center"/>
    </xf>
    <xf numFmtId="0" fontId="1" fillId="2" borderId="21" xfId="0" applyFont="1" applyFill="1" applyBorder="1" applyAlignment="1">
      <alignment vertical="center"/>
    </xf>
    <xf numFmtId="0" fontId="1" fillId="2" borderId="34" xfId="0" applyFont="1" applyFill="1" applyBorder="1" applyAlignment="1">
      <alignment vertical="center"/>
    </xf>
    <xf numFmtId="0" fontId="1" fillId="2" borderId="47" xfId="0" applyFont="1" applyFill="1" applyBorder="1" applyAlignment="1">
      <alignment vertical="center"/>
    </xf>
    <xf numFmtId="10" fontId="4" fillId="3" borderId="4" xfId="3" applyNumberFormat="1" applyFont="1" applyFill="1" applyBorder="1" applyAlignment="1">
      <alignment horizontal="center" vertical="center"/>
    </xf>
    <xf numFmtId="10" fontId="4" fillId="3" borderId="58" xfId="3" applyNumberFormat="1" applyFont="1" applyFill="1" applyBorder="1" applyAlignment="1">
      <alignment horizontal="center"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18" fillId="2" borderId="28" xfId="0" applyFont="1" applyFill="1" applyBorder="1" applyAlignment="1">
      <alignment horizontal="center" vertical="center"/>
    </xf>
    <xf numFmtId="0" fontId="18" fillId="2" borderId="44" xfId="0" applyFont="1" applyFill="1" applyBorder="1" applyAlignment="1">
      <alignment horizontal="center" vertical="center"/>
    </xf>
    <xf numFmtId="0" fontId="18" fillId="2" borderId="56" xfId="0" applyFont="1" applyFill="1" applyBorder="1" applyAlignment="1">
      <alignment horizontal="center" vertical="center"/>
    </xf>
    <xf numFmtId="0" fontId="18" fillId="2" borderId="64" xfId="0" applyFont="1" applyFill="1" applyBorder="1" applyAlignment="1">
      <alignment horizontal="center" vertical="center"/>
    </xf>
    <xf numFmtId="0" fontId="2" fillId="2" borderId="62" xfId="0" applyFont="1" applyFill="1" applyBorder="1" applyAlignment="1">
      <alignment horizontal="center" vertical="center"/>
    </xf>
    <xf numFmtId="0" fontId="2" fillId="2" borderId="63" xfId="0" applyFont="1" applyFill="1" applyBorder="1" applyAlignment="1">
      <alignment horizontal="center" vertical="center"/>
    </xf>
    <xf numFmtId="0" fontId="4" fillId="2" borderId="62" xfId="0" applyFont="1" applyFill="1" applyBorder="1" applyAlignment="1">
      <alignment horizontal="center" vertical="center"/>
    </xf>
    <xf numFmtId="0" fontId="4" fillId="2" borderId="54"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9" xfId="0" applyFont="1" applyFill="1" applyBorder="1" applyAlignment="1">
      <alignment horizontal="center" vertical="center"/>
    </xf>
    <xf numFmtId="3" fontId="18" fillId="2" borderId="56" xfId="0" applyNumberFormat="1" applyFont="1" applyFill="1" applyBorder="1" applyAlignment="1">
      <alignment horizontal="center" vertical="center"/>
    </xf>
    <xf numFmtId="0" fontId="2" fillId="2" borderId="24" xfId="0" applyFont="1" applyFill="1" applyBorder="1" applyAlignment="1">
      <alignment horizontal="center" vertical="center" wrapText="1"/>
    </xf>
    <xf numFmtId="0" fontId="2" fillId="2" borderId="33"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47" xfId="0" applyFont="1" applyFill="1" applyBorder="1" applyAlignment="1">
      <alignment horizontal="center" vertical="center"/>
    </xf>
    <xf numFmtId="0" fontId="1" fillId="0" borderId="28" xfId="29" applyFont="1" applyFill="1" applyBorder="1" applyAlignment="1">
      <alignment horizontal="center" vertical="center"/>
    </xf>
    <xf numFmtId="0" fontId="1" fillId="0" borderId="26" xfId="29" applyFont="1" applyFill="1" applyBorder="1" applyAlignment="1">
      <alignment horizontal="center" vertical="center"/>
    </xf>
    <xf numFmtId="0" fontId="1" fillId="0" borderId="27" xfId="29" applyFont="1" applyFill="1" applyBorder="1" applyAlignment="1">
      <alignment horizontal="center" vertical="center"/>
    </xf>
    <xf numFmtId="170" fontId="4" fillId="2" borderId="21" xfId="0" applyNumberFormat="1" applyFont="1" applyFill="1" applyBorder="1" applyAlignment="1">
      <alignment horizontal="center" vertical="center"/>
    </xf>
    <xf numFmtId="170" fontId="4" fillId="2" borderId="22" xfId="0" applyNumberFormat="1" applyFont="1" applyFill="1" applyBorder="1" applyAlignment="1">
      <alignment horizontal="center" vertical="center"/>
    </xf>
    <xf numFmtId="170" fontId="4" fillId="2" borderId="23" xfId="0" applyNumberFormat="1" applyFont="1" applyFill="1" applyBorder="1" applyAlignment="1">
      <alignment horizontal="center" vertical="center"/>
    </xf>
    <xf numFmtId="0" fontId="2" fillId="0" borderId="28"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27" xfId="0" applyFont="1" applyFill="1" applyBorder="1" applyAlignment="1">
      <alignment horizontal="center" vertical="center"/>
    </xf>
    <xf numFmtId="0" fontId="1" fillId="2" borderId="48" xfId="0" applyFont="1" applyFill="1" applyBorder="1" applyAlignment="1">
      <alignment horizontal="left" vertical="top"/>
    </xf>
    <xf numFmtId="0" fontId="1" fillId="2" borderId="45" xfId="0" applyFont="1" applyFill="1" applyBorder="1" applyAlignment="1">
      <alignment horizontal="left" vertical="top"/>
    </xf>
    <xf numFmtId="0" fontId="2" fillId="2" borderId="28"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3" fontId="18" fillId="2" borderId="26" xfId="0" applyNumberFormat="1" applyFont="1" applyFill="1" applyBorder="1" applyAlignment="1">
      <alignment horizontal="center" vertical="center"/>
    </xf>
    <xf numFmtId="3" fontId="18" fillId="2" borderId="27" xfId="0" applyNumberFormat="1" applyFont="1" applyFill="1" applyBorder="1" applyAlignment="1">
      <alignment horizontal="center" vertical="center"/>
    </xf>
    <xf numFmtId="3" fontId="18" fillId="2" borderId="28" xfId="0" applyNumberFormat="1" applyFont="1" applyFill="1" applyBorder="1" applyAlignment="1">
      <alignment horizontal="center" vertical="center"/>
    </xf>
    <xf numFmtId="0" fontId="6" fillId="2" borderId="35" xfId="0" applyFont="1" applyFill="1" applyBorder="1" applyAlignment="1">
      <alignment horizontal="center" vertical="top" wrapText="1"/>
    </xf>
    <xf numFmtId="0" fontId="6" fillId="2" borderId="46" xfId="0" applyFont="1" applyFill="1" applyBorder="1" applyAlignment="1">
      <alignment horizontal="center" vertical="top" wrapText="1"/>
    </xf>
    <xf numFmtId="0" fontId="6" fillId="2" borderId="68" xfId="0" applyFont="1" applyFill="1" applyBorder="1" applyAlignment="1">
      <alignment horizontal="center" vertical="top" wrapText="1"/>
    </xf>
    <xf numFmtId="0" fontId="4" fillId="0" borderId="55" xfId="28" applyFont="1" applyFill="1" applyBorder="1" applyAlignment="1">
      <alignment horizontal="center" vertical="center"/>
    </xf>
    <xf numFmtId="0" fontId="4" fillId="0" borderId="75" xfId="28" applyFont="1" applyFill="1" applyBorder="1" applyAlignment="1">
      <alignment horizontal="center" vertical="center"/>
    </xf>
    <xf numFmtId="0" fontId="4" fillId="0" borderId="37" xfId="28" applyFont="1" applyFill="1" applyBorder="1" applyAlignment="1">
      <alignment horizontal="center" vertical="center"/>
    </xf>
    <xf numFmtId="0" fontId="2" fillId="2" borderId="61"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87"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46" xfId="0" applyFont="1" applyFill="1" applyBorder="1" applyAlignment="1">
      <alignment horizontal="center" vertical="center"/>
    </xf>
    <xf numFmtId="0" fontId="6" fillId="2" borderId="45" xfId="0" applyFont="1" applyFill="1" applyBorder="1" applyAlignment="1">
      <alignment horizontal="center" vertical="center"/>
    </xf>
    <xf numFmtId="0" fontId="6" fillId="2" borderId="34" xfId="0" applyFont="1" applyFill="1" applyBorder="1" applyAlignment="1">
      <alignment horizontal="center" vertical="center"/>
    </xf>
    <xf numFmtId="0" fontId="6" fillId="2" borderId="47" xfId="0" applyFont="1" applyFill="1" applyBorder="1" applyAlignment="1">
      <alignment horizontal="center" vertical="center"/>
    </xf>
    <xf numFmtId="0" fontId="2" fillId="0" borderId="28" xfId="28" applyFont="1" applyFill="1" applyBorder="1" applyAlignment="1">
      <alignment horizontal="center" vertical="center"/>
    </xf>
    <xf numFmtId="0" fontId="2" fillId="0" borderId="42" xfId="28" applyFont="1" applyFill="1" applyBorder="1" applyAlignment="1">
      <alignment horizontal="center" vertical="center"/>
    </xf>
    <xf numFmtId="0" fontId="4" fillId="0" borderId="44" xfId="28" applyFont="1" applyFill="1" applyBorder="1" applyAlignment="1">
      <alignment horizontal="center" vertical="center"/>
    </xf>
    <xf numFmtId="0" fontId="4" fillId="0" borderId="6" xfId="28" applyFont="1" applyFill="1" applyBorder="1" applyAlignment="1">
      <alignment horizontal="center" vertical="center"/>
    </xf>
    <xf numFmtId="0" fontId="1" fillId="2" borderId="28" xfId="43" applyFont="1" applyFill="1" applyBorder="1" applyAlignment="1">
      <alignment horizontal="center"/>
    </xf>
    <xf numFmtId="0" fontId="1" fillId="2" borderId="48" xfId="43" applyFont="1" applyFill="1" applyBorder="1" applyAlignment="1">
      <alignment horizontal="center"/>
    </xf>
    <xf numFmtId="0" fontId="2" fillId="2" borderId="75" xfId="0" applyFont="1" applyFill="1" applyBorder="1" applyAlignment="1">
      <alignment horizontal="center" vertical="center"/>
    </xf>
    <xf numFmtId="0" fontId="2" fillId="2" borderId="38"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4" fillId="2" borderId="56" xfId="0" applyFont="1" applyFill="1" applyBorder="1" applyAlignment="1">
      <alignment horizontal="center" vertical="center"/>
    </xf>
    <xf numFmtId="0" fontId="4" fillId="2" borderId="57" xfId="0" applyFont="1" applyFill="1" applyBorder="1" applyAlignment="1">
      <alignment horizontal="center" vertical="center"/>
    </xf>
    <xf numFmtId="0" fontId="18" fillId="2" borderId="62" xfId="0" applyFont="1" applyFill="1" applyBorder="1" applyAlignment="1">
      <alignment horizontal="center" vertical="center"/>
    </xf>
    <xf numFmtId="0" fontId="18" fillId="2" borderId="63" xfId="0" applyFont="1" applyFill="1" applyBorder="1" applyAlignment="1">
      <alignment horizontal="center" vertical="center"/>
    </xf>
    <xf numFmtId="0" fontId="1" fillId="0" borderId="55" xfId="29" applyFont="1" applyFill="1" applyBorder="1" applyAlignment="1">
      <alignment horizontal="center" vertical="center"/>
    </xf>
    <xf numFmtId="0" fontId="1" fillId="2" borderId="45" xfId="0" applyFont="1" applyFill="1" applyBorder="1" applyAlignment="1">
      <alignment horizontal="center" vertical="top"/>
    </xf>
    <xf numFmtId="0" fontId="1" fillId="2" borderId="34" xfId="0" applyFont="1" applyFill="1" applyBorder="1" applyAlignment="1">
      <alignment horizontal="center" vertical="top"/>
    </xf>
    <xf numFmtId="0" fontId="1" fillId="2" borderId="47" xfId="0" applyFont="1" applyFill="1" applyBorder="1" applyAlignment="1">
      <alignment horizontal="center" vertical="top"/>
    </xf>
    <xf numFmtId="0" fontId="1" fillId="0" borderId="16" xfId="29" applyFont="1" applyFill="1" applyBorder="1" applyAlignment="1">
      <alignment horizontal="center" vertical="center"/>
    </xf>
    <xf numFmtId="0" fontId="1" fillId="0" borderId="17" xfId="29" applyFont="1" applyFill="1" applyBorder="1" applyAlignment="1">
      <alignment horizontal="center" vertical="center"/>
    </xf>
    <xf numFmtId="0" fontId="1" fillId="0" borderId="18" xfId="29" applyFont="1" applyFill="1" applyBorder="1" applyAlignment="1">
      <alignment horizontal="center" vertical="center"/>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xf>
    <xf numFmtId="0" fontId="2" fillId="0" borderId="48" xfId="0" applyFont="1" applyBorder="1" applyAlignment="1">
      <alignment horizontal="center" vertical="center"/>
    </xf>
    <xf numFmtId="0" fontId="2" fillId="0" borderId="51" xfId="0" applyFont="1" applyBorder="1" applyAlignment="1">
      <alignment horizontal="center" vertical="center"/>
    </xf>
    <xf numFmtId="0" fontId="1" fillId="2" borderId="16" xfId="43" applyFont="1" applyFill="1" applyBorder="1" applyAlignment="1">
      <alignment horizontal="center" vertical="center"/>
    </xf>
    <xf numFmtId="0" fontId="1" fillId="2" borderId="19" xfId="43" applyFont="1" applyFill="1" applyBorder="1" applyAlignment="1">
      <alignment horizontal="center" vertical="center"/>
    </xf>
    <xf numFmtId="0" fontId="2" fillId="2" borderId="55" xfId="0" applyFont="1" applyFill="1" applyBorder="1" applyAlignment="1">
      <alignment horizontal="center" vertical="center"/>
    </xf>
    <xf numFmtId="0" fontId="2" fillId="2" borderId="43" xfId="0" applyFont="1" applyFill="1" applyBorder="1" applyAlignment="1">
      <alignment horizontal="center" vertical="center"/>
    </xf>
    <xf numFmtId="169" fontId="2" fillId="3" borderId="73" xfId="0" applyNumberFormat="1" applyFont="1" applyFill="1" applyBorder="1" applyAlignment="1">
      <alignment horizontal="center" vertical="center"/>
    </xf>
    <xf numFmtId="169" fontId="2" fillId="3" borderId="54" xfId="0" applyNumberFormat="1" applyFont="1" applyFill="1" applyBorder="1" applyAlignment="1">
      <alignment horizontal="center" vertical="center"/>
    </xf>
    <xf numFmtId="0" fontId="2" fillId="2" borderId="72" xfId="0" applyFont="1" applyFill="1" applyBorder="1" applyAlignment="1">
      <alignment horizontal="center" vertical="center"/>
    </xf>
    <xf numFmtId="0" fontId="2" fillId="2" borderId="14" xfId="0" applyFont="1" applyFill="1" applyBorder="1" applyAlignment="1">
      <alignment horizontal="center" vertical="center"/>
    </xf>
    <xf numFmtId="10" fontId="2" fillId="3" borderId="73" xfId="3" applyNumberFormat="1" applyFont="1" applyFill="1" applyBorder="1" applyAlignment="1">
      <alignment horizontal="center" vertical="center"/>
    </xf>
    <xf numFmtId="10" fontId="2" fillId="3" borderId="54" xfId="3" applyNumberFormat="1" applyFont="1" applyFill="1" applyBorder="1" applyAlignment="1">
      <alignment horizontal="center" vertical="center"/>
    </xf>
    <xf numFmtId="0" fontId="2" fillId="2" borderId="50"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6" xfId="0" applyFont="1" applyFill="1" applyBorder="1" applyAlignment="1">
      <alignment horizontal="center" vertical="center" wrapText="1"/>
    </xf>
    <xf numFmtId="0" fontId="2" fillId="2" borderId="19" xfId="0" applyFont="1" applyFill="1" applyBorder="1" applyAlignment="1">
      <alignment horizontal="center" vertical="center"/>
    </xf>
    <xf numFmtId="0" fontId="2" fillId="2" borderId="17" xfId="0" applyFont="1" applyFill="1" applyBorder="1" applyAlignment="1">
      <alignment horizontal="center" vertical="center" wrapText="1"/>
    </xf>
    <xf numFmtId="171" fontId="7" fillId="2" borderId="0" xfId="28" applyNumberFormat="1" applyFont="1" applyFill="1" applyAlignment="1">
      <alignment horizontal="center" vertical="center"/>
    </xf>
    <xf numFmtId="14" fontId="1" fillId="0" borderId="28" xfId="30" applyNumberFormat="1" applyFont="1" applyFill="1" applyBorder="1" applyAlignment="1">
      <alignment horizontal="center" vertical="center"/>
    </xf>
    <xf numFmtId="14" fontId="1" fillId="0" borderId="26" xfId="30" applyNumberFormat="1" applyFont="1" applyFill="1" applyBorder="1" applyAlignment="1">
      <alignment horizontal="center" vertical="center"/>
    </xf>
    <xf numFmtId="14" fontId="1" fillId="0" borderId="16" xfId="30" applyNumberFormat="1" applyFont="1" applyFill="1" applyBorder="1" applyAlignment="1">
      <alignment horizontal="center" vertical="center"/>
    </xf>
    <xf numFmtId="14" fontId="1" fillId="0" borderId="17" xfId="30" applyNumberFormat="1" applyFont="1" applyFill="1" applyBorder="1" applyAlignment="1">
      <alignment horizontal="center" vertical="center"/>
    </xf>
    <xf numFmtId="14" fontId="1" fillId="0" borderId="25" xfId="30" applyNumberFormat="1" applyFont="1" applyFill="1" applyBorder="1" applyAlignment="1">
      <alignment horizontal="center" vertical="center"/>
    </xf>
    <xf numFmtId="14" fontId="1" fillId="0" borderId="18" xfId="30" applyNumberFormat="1" applyFont="1" applyFill="1" applyBorder="1" applyAlignment="1">
      <alignment horizontal="center" vertical="center"/>
    </xf>
    <xf numFmtId="0" fontId="6" fillId="0" borderId="36" xfId="28" applyFont="1" applyFill="1" applyBorder="1" applyAlignment="1">
      <alignment horizontal="center" vertical="center"/>
    </xf>
    <xf numFmtId="0" fontId="6" fillId="0" borderId="37" xfId="28" applyFont="1" applyFill="1" applyBorder="1" applyAlignment="1">
      <alignment horizontal="center" vertical="center"/>
    </xf>
    <xf numFmtId="0" fontId="6" fillId="2" borderId="67" xfId="28" applyFont="1" applyFill="1" applyBorder="1" applyAlignment="1">
      <alignment horizontal="center" vertical="center"/>
    </xf>
    <xf numFmtId="0" fontId="6" fillId="2" borderId="68" xfId="28" applyFont="1" applyFill="1" applyBorder="1" applyAlignment="1">
      <alignment horizontal="center" vertical="center"/>
    </xf>
    <xf numFmtId="14" fontId="1" fillId="0" borderId="62" xfId="30" applyNumberFormat="1" applyFont="1" applyFill="1" applyBorder="1" applyAlignment="1">
      <alignment horizontal="center" vertical="center" wrapText="1"/>
    </xf>
    <xf numFmtId="14" fontId="1" fillId="0" borderId="54" xfId="30" applyNumberFormat="1" applyFont="1" applyFill="1" applyBorder="1" applyAlignment="1">
      <alignment horizontal="center" vertical="center" wrapText="1"/>
    </xf>
    <xf numFmtId="164" fontId="4" fillId="5" borderId="62" xfId="1" applyFont="1" applyFill="1" applyBorder="1" applyAlignment="1">
      <alignment horizontal="center" vertical="center"/>
    </xf>
    <xf numFmtId="164" fontId="4" fillId="5" borderId="53" xfId="1" applyFont="1" applyFill="1" applyBorder="1" applyAlignment="1">
      <alignment horizontal="center" vertical="center"/>
    </xf>
    <xf numFmtId="164" fontId="4" fillId="5" borderId="69" xfId="1" applyFont="1" applyFill="1" applyBorder="1" applyAlignment="1">
      <alignment horizontal="center" vertical="center"/>
    </xf>
    <xf numFmtId="171" fontId="7" fillId="0" borderId="0" xfId="28" applyNumberFormat="1" applyFont="1" applyAlignment="1">
      <alignment horizontal="center" vertical="center"/>
    </xf>
    <xf numFmtId="0" fontId="1" fillId="0" borderId="25" xfId="30" applyFont="1" applyFill="1" applyBorder="1" applyAlignment="1">
      <alignment horizontal="center" vertical="center"/>
    </xf>
    <xf numFmtId="0" fontId="1" fillId="0" borderId="26" xfId="30" applyFont="1" applyFill="1" applyBorder="1" applyAlignment="1">
      <alignment horizontal="center" vertical="center"/>
    </xf>
    <xf numFmtId="0" fontId="1" fillId="0" borderId="27" xfId="30" applyFont="1" applyFill="1" applyBorder="1" applyAlignment="1">
      <alignment horizontal="center" vertical="center"/>
    </xf>
    <xf numFmtId="0" fontId="1" fillId="0" borderId="16" xfId="30" applyFont="1" applyFill="1" applyBorder="1" applyAlignment="1">
      <alignment horizontal="center" vertical="center"/>
    </xf>
    <xf numFmtId="0" fontId="1" fillId="0" borderId="17" xfId="30" applyFont="1" applyFill="1" applyBorder="1" applyAlignment="1">
      <alignment horizontal="center" vertical="center"/>
    </xf>
    <xf numFmtId="0" fontId="1" fillId="0" borderId="18" xfId="30" applyFont="1" applyFill="1" applyBorder="1" applyAlignment="1">
      <alignment horizontal="center" vertical="center"/>
    </xf>
    <xf numFmtId="0" fontId="14" fillId="0" borderId="5"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17" fillId="2" borderId="2" xfId="0" applyFont="1" applyFill="1" applyBorder="1" applyAlignment="1">
      <alignment horizontal="left" vertical="center"/>
    </xf>
    <xf numFmtId="0" fontId="2" fillId="2" borderId="36" xfId="22" applyFont="1" applyFill="1" applyBorder="1" applyAlignment="1">
      <alignment horizontal="center" vertical="center"/>
    </xf>
    <xf numFmtId="0" fontId="2" fillId="2" borderId="37" xfId="22" applyFont="1" applyFill="1" applyBorder="1" applyAlignment="1">
      <alignment horizontal="center" vertical="center"/>
    </xf>
    <xf numFmtId="0" fontId="2" fillId="2" borderId="29" xfId="22" applyFont="1" applyFill="1" applyBorder="1" applyAlignment="1">
      <alignment horizontal="center" vertical="center"/>
    </xf>
    <xf numFmtId="0" fontId="2" fillId="2" borderId="19" xfId="22" applyFont="1" applyFill="1" applyBorder="1" applyAlignment="1">
      <alignment horizontal="center" vertical="center"/>
    </xf>
    <xf numFmtId="0" fontId="2" fillId="2" borderId="16" xfId="22" applyFont="1" applyFill="1" applyBorder="1" applyAlignment="1">
      <alignment horizontal="center" vertical="center" wrapText="1"/>
    </xf>
    <xf numFmtId="0" fontId="2" fillId="2" borderId="21" xfId="22" applyFont="1" applyFill="1" applyBorder="1" applyAlignment="1">
      <alignment horizontal="center" vertical="center"/>
    </xf>
    <xf numFmtId="0" fontId="2" fillId="2" borderId="52" xfId="22" applyFont="1" applyFill="1" applyBorder="1" applyAlignment="1">
      <alignment horizontal="center" vertical="center"/>
    </xf>
    <xf numFmtId="0" fontId="2" fillId="2" borderId="16" xfId="22" applyFont="1" applyFill="1" applyBorder="1" applyAlignment="1">
      <alignment horizontal="center" vertical="center"/>
    </xf>
    <xf numFmtId="0" fontId="2" fillId="2" borderId="53" xfId="22" applyFont="1" applyFill="1" applyBorder="1" applyAlignment="1">
      <alignment horizontal="center" vertical="center"/>
    </xf>
    <xf numFmtId="0" fontId="2" fillId="2" borderId="54" xfId="22" applyFont="1" applyFill="1" applyBorder="1" applyAlignment="1">
      <alignment horizontal="center" vertical="center"/>
    </xf>
    <xf numFmtId="0" fontId="1" fillId="2" borderId="17" xfId="30" applyFont="1" applyFill="1" applyBorder="1" applyAlignment="1">
      <alignment horizontal="center" vertical="center"/>
    </xf>
    <xf numFmtId="0" fontId="1" fillId="2" borderId="22" xfId="30" applyFont="1" applyFill="1" applyBorder="1" applyAlignment="1">
      <alignment horizontal="center" vertical="center"/>
    </xf>
    <xf numFmtId="0" fontId="1" fillId="2" borderId="25" xfId="30" applyFont="1" applyFill="1" applyBorder="1" applyAlignment="1">
      <alignment horizontal="center" vertical="center"/>
    </xf>
    <xf numFmtId="0" fontId="1" fillId="2" borderId="49" xfId="30" applyFont="1" applyFill="1" applyBorder="1" applyAlignment="1">
      <alignment horizontal="center" vertical="center"/>
    </xf>
    <xf numFmtId="0" fontId="2" fillId="2" borderId="56" xfId="22" applyFont="1" applyFill="1" applyBorder="1" applyAlignment="1">
      <alignment horizontal="center" vertical="center"/>
    </xf>
    <xf numFmtId="0" fontId="2" fillId="2" borderId="57" xfId="22" applyFont="1" applyFill="1" applyBorder="1" applyAlignment="1">
      <alignment horizontal="center" vertical="center"/>
    </xf>
    <xf numFmtId="0" fontId="4" fillId="5" borderId="60" xfId="3" applyNumberFormat="1" applyFont="1" applyFill="1" applyBorder="1" applyAlignment="1">
      <alignment horizontal="center" vertical="center" wrapText="1"/>
    </xf>
    <xf numFmtId="10" fontId="4" fillId="5" borderId="60" xfId="3" applyNumberFormat="1" applyFont="1" applyFill="1" applyBorder="1" applyAlignment="1">
      <alignment horizontal="center" vertical="center" wrapText="1"/>
    </xf>
    <xf numFmtId="10" fontId="4" fillId="5" borderId="61" xfId="3" applyNumberFormat="1" applyFont="1" applyFill="1" applyBorder="1" applyAlignment="1">
      <alignment horizontal="center" vertical="center" wrapText="1"/>
    </xf>
    <xf numFmtId="10" fontId="4" fillId="3" borderId="32" xfId="3" applyNumberFormat="1" applyFont="1" applyFill="1" applyBorder="1" applyAlignment="1">
      <alignment horizontal="center" vertical="center" wrapText="1"/>
    </xf>
    <xf numFmtId="10" fontId="4" fillId="3" borderId="20" xfId="3" applyNumberFormat="1" applyFont="1" applyFill="1" applyBorder="1" applyAlignment="1">
      <alignment horizontal="center" vertical="center" wrapText="1"/>
    </xf>
    <xf numFmtId="10" fontId="4" fillId="3" borderId="58" xfId="3" applyNumberFormat="1" applyFont="1" applyFill="1" applyBorder="1" applyAlignment="1">
      <alignment horizontal="center" vertical="center" wrapText="1"/>
    </xf>
    <xf numFmtId="0" fontId="1" fillId="2" borderId="24" xfId="30" applyFont="1" applyFill="1" applyBorder="1" applyAlignment="1">
      <alignment horizontal="center" vertical="center"/>
    </xf>
    <xf numFmtId="0" fontId="1" fillId="2" borderId="29" xfId="30" applyFont="1" applyFill="1" applyBorder="1" applyAlignment="1">
      <alignment horizontal="center" vertical="center"/>
    </xf>
    <xf numFmtId="0" fontId="1" fillId="0" borderId="42" xfId="30" applyFont="1" applyFill="1" applyBorder="1" applyAlignment="1">
      <alignment horizontal="center" vertical="center"/>
    </xf>
    <xf numFmtId="0" fontId="1" fillId="0" borderId="51" xfId="30" applyFont="1" applyFill="1" applyBorder="1" applyAlignment="1">
      <alignment horizontal="center" vertical="center"/>
    </xf>
    <xf numFmtId="0" fontId="2" fillId="2" borderId="17" xfId="22" applyFont="1" applyFill="1" applyBorder="1" applyAlignment="1">
      <alignment horizontal="center" vertical="center"/>
    </xf>
    <xf numFmtId="0" fontId="2" fillId="2" borderId="2" xfId="22" applyFont="1" applyFill="1" applyBorder="1" applyAlignment="1">
      <alignment horizontal="center" vertical="center"/>
    </xf>
    <xf numFmtId="0" fontId="1" fillId="0" borderId="23" xfId="30" applyFont="1" applyFill="1" applyBorder="1" applyAlignment="1">
      <alignment horizontal="center" vertical="center"/>
    </xf>
    <xf numFmtId="0" fontId="1" fillId="0" borderId="20" xfId="30" applyFont="1" applyFill="1" applyBorder="1" applyAlignment="1">
      <alignment horizontal="center" vertical="center"/>
    </xf>
    <xf numFmtId="0" fontId="14" fillId="0" borderId="16" xfId="29" applyFont="1" applyFill="1" applyBorder="1" applyAlignment="1">
      <alignment horizontal="center" vertical="center"/>
    </xf>
    <xf numFmtId="0" fontId="14" fillId="0" borderId="19" xfId="29" applyFont="1" applyFill="1" applyBorder="1" applyAlignment="1">
      <alignment horizontal="center" vertical="center"/>
    </xf>
    <xf numFmtId="0" fontId="14" fillId="0" borderId="50" xfId="29" applyFont="1" applyFill="1" applyBorder="1" applyAlignment="1">
      <alignment horizontal="center" vertical="center" wrapText="1"/>
    </xf>
    <xf numFmtId="0" fontId="14" fillId="0" borderId="7" xfId="29" applyFont="1" applyFill="1" applyBorder="1" applyAlignment="1">
      <alignment horizontal="center" vertical="center" wrapText="1"/>
    </xf>
    <xf numFmtId="0" fontId="7" fillId="2" borderId="0" xfId="0" applyFont="1" applyFill="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4" fillId="2" borderId="22" xfId="0" applyFont="1" applyFill="1" applyBorder="1" applyAlignment="1">
      <alignment horizontal="left" vertical="center"/>
    </xf>
    <xf numFmtId="0" fontId="4" fillId="2" borderId="23" xfId="0" applyFont="1" applyFill="1" applyBorder="1" applyAlignment="1">
      <alignment horizontal="left" vertical="center"/>
    </xf>
    <xf numFmtId="0" fontId="10" fillId="2" borderId="28"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27" xfId="0" applyFont="1" applyFill="1" applyBorder="1" applyAlignment="1">
      <alignment horizontal="center" vertical="center"/>
    </xf>
    <xf numFmtId="0" fontId="9" fillId="2" borderId="36" xfId="0" applyFont="1" applyFill="1" applyBorder="1" applyAlignment="1">
      <alignment horizontal="left" vertical="center"/>
    </xf>
    <xf numFmtId="0" fontId="9" fillId="2" borderId="37" xfId="0" applyFont="1" applyFill="1" applyBorder="1" applyAlignment="1">
      <alignment horizontal="left" vertical="center"/>
    </xf>
    <xf numFmtId="0" fontId="3" fillId="2" borderId="28" xfId="0" applyFont="1" applyFill="1" applyBorder="1" applyAlignment="1">
      <alignment horizontal="left" vertical="center"/>
    </xf>
    <xf numFmtId="0" fontId="3" fillId="2" borderId="44" xfId="0" applyFont="1" applyFill="1" applyBorder="1" applyAlignment="1">
      <alignment horizontal="left" vertical="center"/>
    </xf>
    <xf numFmtId="0" fontId="9" fillId="2" borderId="28" xfId="0" applyFont="1" applyFill="1" applyBorder="1" applyAlignment="1">
      <alignment horizontal="left" vertical="center"/>
    </xf>
    <xf numFmtId="0" fontId="9" fillId="2" borderId="44" xfId="0" applyFont="1" applyFill="1" applyBorder="1" applyAlignment="1">
      <alignment horizontal="left" vertical="center"/>
    </xf>
    <xf numFmtId="0" fontId="9" fillId="2" borderId="16" xfId="0" applyFont="1" applyFill="1" applyBorder="1" applyAlignment="1">
      <alignment horizontal="left" vertical="center"/>
    </xf>
    <xf numFmtId="0" fontId="9" fillId="2" borderId="19" xfId="0" applyFont="1" applyFill="1" applyBorder="1" applyAlignment="1">
      <alignment horizontal="left" vertical="center"/>
    </xf>
    <xf numFmtId="0" fontId="1" fillId="2" borderId="17"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28" applyFont="1" applyFill="1" applyBorder="1" applyAlignment="1">
      <alignment horizontal="center" vertical="center"/>
    </xf>
    <xf numFmtId="0" fontId="1" fillId="2" borderId="3" xfId="28" applyFont="1" applyFill="1" applyBorder="1" applyAlignment="1">
      <alignment horizontal="center" vertical="center"/>
    </xf>
    <xf numFmtId="0" fontId="1" fillId="2" borderId="6" xfId="28" applyFont="1" applyFill="1" applyBorder="1" applyAlignment="1">
      <alignment horizontal="center" vertical="center"/>
    </xf>
    <xf numFmtId="0" fontId="1" fillId="0" borderId="5" xfId="28" applyFont="1" applyFill="1" applyBorder="1" applyAlignment="1">
      <alignment horizontal="center" vertical="center"/>
    </xf>
    <xf numFmtId="0" fontId="1" fillId="0" borderId="3" xfId="28" applyFont="1" applyFill="1" applyBorder="1" applyAlignment="1">
      <alignment horizontal="center" vertical="center"/>
    </xf>
    <xf numFmtId="0" fontId="1" fillId="0" borderId="6" xfId="28" applyFont="1" applyFill="1" applyBorder="1" applyAlignment="1">
      <alignment horizontal="center" vertical="center"/>
    </xf>
    <xf numFmtId="0" fontId="1" fillId="0" borderId="2" xfId="28" applyFont="1" applyBorder="1" applyAlignment="1">
      <alignment horizontal="center" vertical="center"/>
    </xf>
    <xf numFmtId="0" fontId="1" fillId="2" borderId="2" xfId="28" applyFont="1" applyFill="1" applyBorder="1" applyAlignment="1">
      <alignment horizontal="center" vertical="center"/>
    </xf>
    <xf numFmtId="0" fontId="1" fillId="2" borderId="4" xfId="28" applyFont="1" applyFill="1" applyBorder="1" applyAlignment="1">
      <alignment horizontal="center" vertical="center" wrapText="1"/>
    </xf>
    <xf numFmtId="0" fontId="1" fillId="2" borderId="7" xfId="28" applyFont="1" applyFill="1" applyBorder="1" applyAlignment="1">
      <alignment horizontal="center" vertical="center" wrapText="1"/>
    </xf>
    <xf numFmtId="0" fontId="1" fillId="2" borderId="4" xfId="28" applyFont="1" applyFill="1" applyBorder="1" applyAlignment="1">
      <alignment horizontal="center" vertical="center"/>
    </xf>
    <xf numFmtId="0" fontId="1" fillId="2" borderId="7" xfId="28" applyFont="1" applyFill="1" applyBorder="1" applyAlignment="1">
      <alignment horizontal="center" vertical="center"/>
    </xf>
    <xf numFmtId="0" fontId="1" fillId="0" borderId="4" xfId="28" applyFont="1" applyFill="1" applyBorder="1" applyAlignment="1">
      <alignment horizontal="center" vertical="center" wrapText="1"/>
    </xf>
    <xf numFmtId="0" fontId="1" fillId="0" borderId="7" xfId="28" applyFont="1" applyFill="1" applyBorder="1" applyAlignment="1">
      <alignment horizontal="center" vertical="center" wrapText="1"/>
    </xf>
    <xf numFmtId="0" fontId="1" fillId="0" borderId="4" xfId="28" applyFont="1" applyFill="1" applyBorder="1" applyAlignment="1">
      <alignment horizontal="center" vertical="center"/>
    </xf>
    <xf numFmtId="0" fontId="1" fillId="0" borderId="7" xfId="28" applyFont="1" applyFill="1" applyBorder="1" applyAlignment="1">
      <alignment horizontal="center" vertical="center"/>
    </xf>
    <xf numFmtId="0" fontId="1" fillId="2" borderId="11" xfId="28" applyFont="1" applyFill="1" applyBorder="1" applyAlignment="1">
      <alignment horizontal="center" vertical="center"/>
    </xf>
    <xf numFmtId="0" fontId="1" fillId="2" borderId="12" xfId="28" applyFont="1" applyFill="1" applyBorder="1" applyAlignment="1">
      <alignment horizontal="center" vertical="center"/>
    </xf>
    <xf numFmtId="0" fontId="1" fillId="2" borderId="13" xfId="28" applyFont="1" applyFill="1" applyBorder="1" applyAlignment="1">
      <alignment horizontal="center" vertical="center"/>
    </xf>
    <xf numFmtId="0" fontId="1" fillId="2" borderId="14" xfId="28" applyFont="1" applyFill="1" applyBorder="1" applyAlignment="1">
      <alignment horizontal="center" vertical="center"/>
    </xf>
    <xf numFmtId="0" fontId="1" fillId="2" borderId="1" xfId="28" applyFont="1" applyFill="1" applyBorder="1" applyAlignment="1">
      <alignment horizontal="center" vertical="center"/>
    </xf>
    <xf numFmtId="0" fontId="1" fillId="2" borderId="15" xfId="28" applyFont="1" applyFill="1" applyBorder="1" applyAlignment="1">
      <alignment horizontal="center" vertical="center"/>
    </xf>
    <xf numFmtId="0" fontId="1" fillId="0" borderId="11" xfId="28" applyFont="1" applyBorder="1" applyAlignment="1">
      <alignment horizontal="center" vertical="center"/>
    </xf>
    <xf numFmtId="0" fontId="1" fillId="0" borderId="12" xfId="28" applyFont="1" applyBorder="1" applyAlignment="1">
      <alignment horizontal="center" vertical="center"/>
    </xf>
    <xf numFmtId="0" fontId="1" fillId="0" borderId="13" xfId="28" applyFont="1" applyBorder="1" applyAlignment="1">
      <alignment horizontal="center" vertical="center"/>
    </xf>
    <xf numFmtId="0" fontId="1" fillId="0" borderId="14" xfId="28" applyFont="1" applyBorder="1" applyAlignment="1">
      <alignment horizontal="center" vertical="center"/>
    </xf>
    <xf numFmtId="0" fontId="1" fillId="0" borderId="1" xfId="28" applyFont="1" applyBorder="1" applyAlignment="1">
      <alignment horizontal="center" vertical="center"/>
    </xf>
    <xf numFmtId="0" fontId="1" fillId="0" borderId="15" xfId="28" applyFont="1" applyBorder="1" applyAlignment="1">
      <alignment horizontal="center" vertical="center"/>
    </xf>
    <xf numFmtId="0" fontId="1" fillId="0" borderId="4" xfId="28" applyFont="1" applyBorder="1" applyAlignment="1">
      <alignment horizontal="center" vertical="center"/>
    </xf>
    <xf numFmtId="0" fontId="1" fillId="0" borderId="7" xfId="28" applyFont="1" applyBorder="1" applyAlignment="1">
      <alignment horizontal="center" vertical="center"/>
    </xf>
    <xf numFmtId="0" fontId="1" fillId="2" borderId="2" xfId="28" applyFont="1" applyFill="1" applyBorder="1" applyAlignment="1">
      <alignment horizontal="center" vertical="center" wrapText="1"/>
    </xf>
    <xf numFmtId="0" fontId="0" fillId="2" borderId="0" xfId="0" applyFill="1" applyAlignment="1">
      <alignment horizontal="center" vertical="center"/>
    </xf>
    <xf numFmtId="169" fontId="4" fillId="3" borderId="30" xfId="0" applyNumberFormat="1" applyFont="1" applyFill="1" applyBorder="1">
      <alignment vertical="center"/>
    </xf>
    <xf numFmtId="169" fontId="4" fillId="3" borderId="56" xfId="0" applyNumberFormat="1" applyFont="1" applyFill="1" applyBorder="1">
      <alignment vertical="center"/>
    </xf>
    <xf numFmtId="169" fontId="4" fillId="3" borderId="66" xfId="0" applyNumberFormat="1" applyFont="1" applyFill="1" applyBorder="1">
      <alignment vertical="center"/>
    </xf>
    <xf numFmtId="169" fontId="4" fillId="3" borderId="1" xfId="0" applyNumberFormat="1" applyFont="1" applyFill="1" applyBorder="1">
      <alignment vertical="center"/>
    </xf>
    <xf numFmtId="169" fontId="4" fillId="3" borderId="3" xfId="0" applyNumberFormat="1" applyFont="1" applyFill="1" applyBorder="1">
      <alignment vertical="center"/>
    </xf>
    <xf numFmtId="169" fontId="4" fillId="3" borderId="90" xfId="0" applyNumberFormat="1" applyFont="1" applyFill="1" applyBorder="1">
      <alignment vertical="center"/>
    </xf>
    <xf numFmtId="172" fontId="4" fillId="5" borderId="54" xfId="0" applyNumberFormat="1" applyFont="1" applyFill="1" applyBorder="1">
      <alignment vertical="center"/>
    </xf>
    <xf numFmtId="169" fontId="4" fillId="3" borderId="54" xfId="0" applyNumberFormat="1" applyFont="1" applyFill="1" applyBorder="1">
      <alignment vertical="center"/>
    </xf>
    <xf numFmtId="169" fontId="4" fillId="3" borderId="29" xfId="0" applyNumberFormat="1" applyFont="1" applyFill="1" applyBorder="1">
      <alignment vertical="center"/>
    </xf>
    <xf numFmtId="169" fontId="4" fillId="3" borderId="19" xfId="0" applyNumberFormat="1" applyFont="1" applyFill="1" applyBorder="1">
      <alignment vertical="center"/>
    </xf>
    <xf numFmtId="169" fontId="4" fillId="3" borderId="89" xfId="0" applyNumberFormat="1" applyFont="1" applyFill="1" applyBorder="1">
      <alignment vertical="center"/>
    </xf>
    <xf numFmtId="169" fontId="4" fillId="3" borderId="21" xfId="0" applyNumberFormat="1" applyFont="1" applyFill="1" applyBorder="1">
      <alignment vertical="center"/>
    </xf>
    <xf numFmtId="169" fontId="4" fillId="3" borderId="52" xfId="0" applyNumberFormat="1" applyFont="1" applyFill="1" applyBorder="1">
      <alignment vertical="center"/>
    </xf>
    <xf numFmtId="169" fontId="4" fillId="2" borderId="21" xfId="0" applyNumberFormat="1" applyFont="1" applyFill="1" applyBorder="1" applyAlignment="1">
      <alignment horizontal="center" vertical="center"/>
    </xf>
    <xf numFmtId="10" fontId="8" fillId="4" borderId="2" xfId="0" applyNumberFormat="1" applyFont="1" applyFill="1" applyBorder="1">
      <alignment vertical="center"/>
    </xf>
    <xf numFmtId="10" fontId="2" fillId="4" borderId="2" xfId="0" applyNumberFormat="1" applyFont="1" applyFill="1" applyBorder="1">
      <alignment vertical="center"/>
    </xf>
    <xf numFmtId="10" fontId="4" fillId="4" borderId="2" xfId="0" applyNumberFormat="1" applyFont="1" applyFill="1" applyBorder="1">
      <alignment vertical="center"/>
    </xf>
    <xf numFmtId="10" fontId="4" fillId="4" borderId="20" xfId="0" applyNumberFormat="1" applyFont="1" applyFill="1" applyBorder="1">
      <alignment vertical="center"/>
    </xf>
    <xf numFmtId="167" fontId="4" fillId="3" borderId="47" xfId="3" applyNumberFormat="1" applyFont="1" applyFill="1" applyBorder="1">
      <alignment vertical="center"/>
    </xf>
  </cellXfs>
  <cellStyles count="44">
    <cellStyle name="?鹎%U龡&amp;H?_x0008_e_x0005_9_x0006__x0007__x0001__x0001_ 2" xfId="16"/>
    <cellStyle name="20% - Accent2" xfId="11"/>
    <cellStyle name="20% - Accent2 2" xfId="8"/>
    <cellStyle name="20% - Accent4" xfId="12"/>
    <cellStyle name="20% - Accent4 2" xfId="18"/>
    <cellStyle name="40% - Accent6" xfId="15"/>
    <cellStyle name="40% - Accent6 2" xfId="6"/>
    <cellStyle name="Comma" xfId="1" builtinId="3"/>
    <cellStyle name="Hyperlink" xfId="2" builtinId="8"/>
    <cellStyle name="Normal" xfId="0" builtinId="0"/>
    <cellStyle name="Normal 2" xfId="13"/>
    <cellStyle name="Normal 3" xfId="14"/>
    <cellStyle name="Percent" xfId="3" builtinId="5"/>
    <cellStyle name="一般_投資活動月報_201006" xfId="43"/>
    <cellStyle name="千位分隔 11 3" xfId="37"/>
    <cellStyle name="千位分隔 11 3 2" xfId="38"/>
    <cellStyle name="千位分隔 2" xfId="39"/>
    <cellStyle name="千位分隔 2 2" xfId="40"/>
    <cellStyle name="千位分隔 3" xfId="41"/>
    <cellStyle name="常规 2" xfId="21"/>
    <cellStyle name="常规 2 2" xfId="22"/>
    <cellStyle name="常规 2 3" xfId="23"/>
    <cellStyle name="常规 2 3 2" xfId="24"/>
    <cellStyle name="常规 2 3 2 2" xfId="25"/>
    <cellStyle name="常规 2 4" xfId="26"/>
    <cellStyle name="常规 2 4 2" xfId="27"/>
    <cellStyle name="常规 2 5" xfId="28"/>
    <cellStyle name="常规 22" xfId="29"/>
    <cellStyle name="常规 22 2" xfId="30"/>
    <cellStyle name="常规 22 2 2" xfId="31"/>
    <cellStyle name="常规 22 2 2 2" xfId="32"/>
    <cellStyle name="常规 3" xfId="33"/>
    <cellStyle name="常规 4" xfId="17"/>
    <cellStyle name="常规 5" xfId="34"/>
    <cellStyle name="标题 1 2" xfId="9"/>
    <cellStyle name="标题 2 2" xfId="20"/>
    <cellStyle name="百分比 2" xfId="4"/>
    <cellStyle name="百分比 2 2" xfId="5"/>
    <cellStyle name="百分比 2 2 2" xfId="10"/>
    <cellStyle name="百分比 2 3" xfId="7"/>
    <cellStyle name="百分比 3" xfId="19"/>
    <cellStyle name="超链接 2" xfId="35"/>
    <cellStyle name="超链接 3" xfId="36"/>
    <cellStyle name="输入 2" xfId="42"/>
  </cellStyles>
  <dxfs count="1">
    <dxf>
      <fill>
        <patternFill patternType="solid">
          <bgColor rgb="FFFFFF00"/>
        </patternFill>
      </fill>
    </dxf>
  </dxfs>
  <tableStyles count="0" defaultTableStyle="TableStyleMedium9" defaultPivotStyle="PivotStyleLight16"/>
  <colors>
    <mruColors>
      <color rgb="FF7CB25D"/>
      <color rgb="FFE3CFF1"/>
      <color rgb="FFDCE6F1"/>
      <color rgb="FF648EC4"/>
      <color rgb="FFE3F7C9"/>
      <color rgb="FFE1E1FF"/>
      <color rgb="FF3548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0.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1.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2.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3.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14.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2.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3.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4.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5.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6.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7.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8.xml.rels><?xml version="1.0" encoding="UTF-8" standalone="yes"?>
<Relationships xmlns="http://schemas.openxmlformats.org/package/2006/relationships"><Relationship Id="rId1" Type="http://schemas.openxmlformats.org/officeDocument/2006/relationships/hyperlink" Target="#&#30446;&#24405;!Print_Area"/></Relationships>
</file>

<file path=xl/drawings/_rels/drawing9.xml.rels><?xml version="1.0" encoding="UTF-8" standalone="yes"?>
<Relationships xmlns="http://schemas.openxmlformats.org/package/2006/relationships"><Relationship Id="rId1" Type="http://schemas.openxmlformats.org/officeDocument/2006/relationships/hyperlink" Target="#&#30446;&#24405;!Print_Area"/></Relationships>
</file>

<file path=xl/drawings/drawing1.xml><?xml version="1.0" encoding="utf-8"?>
<xdr:wsDr xmlns:xdr="http://schemas.openxmlformats.org/drawingml/2006/spreadsheetDrawing" xmlns:a="http://schemas.openxmlformats.org/drawingml/2006/main">
  <xdr:twoCellAnchor>
    <xdr:from>
      <xdr:col>0</xdr:col>
      <xdr:colOff>17009</xdr:colOff>
      <xdr:row>0</xdr:row>
      <xdr:rowOff>28915</xdr:rowOff>
    </xdr:from>
    <xdr:to>
      <xdr:col>0</xdr:col>
      <xdr:colOff>617083</xdr:colOff>
      <xdr:row>0</xdr:row>
      <xdr:rowOff>301739</xdr:rowOff>
    </xdr:to>
    <xdr:sp macro="" textlink="">
      <xdr:nvSpPr>
        <xdr:cNvPr id="2" name="矩形 1">
          <a:hlinkClick xmlns:r="http://schemas.openxmlformats.org/officeDocument/2006/relationships" r:id="rId1"/>
        </xdr:cNvPr>
        <xdr:cNvSpPr/>
      </xdr:nvSpPr>
      <xdr:spPr>
        <a:xfrm>
          <a:off x="16510" y="28575"/>
          <a:ext cx="600075" cy="273050"/>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600074</xdr:colOff>
      <xdr:row>0</xdr:row>
      <xdr:rowOff>276225</xdr:rowOff>
    </xdr:to>
    <xdr:sp macro="" textlink="">
      <xdr:nvSpPr>
        <xdr:cNvPr id="2" name="矩形 1">
          <a:hlinkClick xmlns:r="http://schemas.openxmlformats.org/officeDocument/2006/relationships" r:id="rId1"/>
        </xdr:cNvPr>
        <xdr:cNvSpPr/>
      </xdr:nvSpPr>
      <xdr:spPr>
        <a:xfrm>
          <a:off x="0" y="0"/>
          <a:ext cx="599440" cy="276225"/>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600074</xdr:colOff>
      <xdr:row>0</xdr:row>
      <xdr:rowOff>276225</xdr:rowOff>
    </xdr:to>
    <xdr:sp macro="" textlink="">
      <xdr:nvSpPr>
        <xdr:cNvPr id="2" name="矩形 1">
          <a:hlinkClick xmlns:r="http://schemas.openxmlformats.org/officeDocument/2006/relationships" r:id="rId1"/>
        </xdr:cNvPr>
        <xdr:cNvSpPr/>
      </xdr:nvSpPr>
      <xdr:spPr>
        <a:xfrm>
          <a:off x="0" y="0"/>
          <a:ext cx="599440" cy="276225"/>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600074</xdr:colOff>
      <xdr:row>0</xdr:row>
      <xdr:rowOff>276225</xdr:rowOff>
    </xdr:to>
    <xdr:sp macro="" textlink="">
      <xdr:nvSpPr>
        <xdr:cNvPr id="2" name="矩形 1">
          <a:hlinkClick xmlns:r="http://schemas.openxmlformats.org/officeDocument/2006/relationships" r:id="rId1"/>
        </xdr:cNvPr>
        <xdr:cNvSpPr/>
      </xdr:nvSpPr>
      <xdr:spPr>
        <a:xfrm>
          <a:off x="0" y="0"/>
          <a:ext cx="599440" cy="276225"/>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600074</xdr:colOff>
      <xdr:row>0</xdr:row>
      <xdr:rowOff>276225</xdr:rowOff>
    </xdr:to>
    <xdr:sp macro="" textlink="">
      <xdr:nvSpPr>
        <xdr:cNvPr id="2" name="矩形 1">
          <a:hlinkClick xmlns:r="http://schemas.openxmlformats.org/officeDocument/2006/relationships" r:id="rId1"/>
        </xdr:cNvPr>
        <xdr:cNvSpPr/>
      </xdr:nvSpPr>
      <xdr:spPr>
        <a:xfrm>
          <a:off x="0" y="0"/>
          <a:ext cx="599440" cy="276225"/>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48432</xdr:colOff>
      <xdr:row>0</xdr:row>
      <xdr:rowOff>32288</xdr:rowOff>
    </xdr:from>
    <xdr:to>
      <xdr:col>0</xdr:col>
      <xdr:colOff>637166</xdr:colOff>
      <xdr:row>1</xdr:row>
      <xdr:rowOff>139000</xdr:rowOff>
    </xdr:to>
    <xdr:sp macro="" textlink="">
      <xdr:nvSpPr>
        <xdr:cNvPr id="2" name="矩形 1">
          <a:hlinkClick xmlns:r="http://schemas.openxmlformats.org/officeDocument/2006/relationships" r:id="rId1"/>
        </xdr:cNvPr>
        <xdr:cNvSpPr/>
      </xdr:nvSpPr>
      <xdr:spPr>
        <a:xfrm>
          <a:off x="48260" y="31750"/>
          <a:ext cx="588645" cy="278130"/>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35719</xdr:colOff>
      <xdr:row>0</xdr:row>
      <xdr:rowOff>35719</xdr:rowOff>
    </xdr:from>
    <xdr:to>
      <xdr:col>0</xdr:col>
      <xdr:colOff>635793</xdr:colOff>
      <xdr:row>1</xdr:row>
      <xdr:rowOff>2381</xdr:rowOff>
    </xdr:to>
    <xdr:sp macro="" textlink="">
      <xdr:nvSpPr>
        <xdr:cNvPr id="2" name="矩形 1">
          <a:hlinkClick xmlns:r="http://schemas.openxmlformats.org/officeDocument/2006/relationships" r:id="rId1"/>
        </xdr:cNvPr>
        <xdr:cNvSpPr/>
      </xdr:nvSpPr>
      <xdr:spPr>
        <a:xfrm>
          <a:off x="35560" y="35560"/>
          <a:ext cx="600075" cy="280670"/>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600074</xdr:colOff>
      <xdr:row>0</xdr:row>
      <xdr:rowOff>276225</xdr:rowOff>
    </xdr:to>
    <xdr:sp macro="" textlink="">
      <xdr:nvSpPr>
        <xdr:cNvPr id="2" name="矩形 1">
          <a:hlinkClick xmlns:r="http://schemas.openxmlformats.org/officeDocument/2006/relationships" r:id="rId1"/>
        </xdr:cNvPr>
        <xdr:cNvSpPr/>
      </xdr:nvSpPr>
      <xdr:spPr>
        <a:xfrm>
          <a:off x="0" y="0"/>
          <a:ext cx="599440" cy="276225"/>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600074</xdr:colOff>
      <xdr:row>0</xdr:row>
      <xdr:rowOff>276225</xdr:rowOff>
    </xdr:to>
    <xdr:sp macro="" textlink="">
      <xdr:nvSpPr>
        <xdr:cNvPr id="2" name="矩形 1">
          <a:hlinkClick xmlns:r="http://schemas.openxmlformats.org/officeDocument/2006/relationships" r:id="rId1"/>
        </xdr:cNvPr>
        <xdr:cNvSpPr/>
      </xdr:nvSpPr>
      <xdr:spPr>
        <a:xfrm>
          <a:off x="0" y="0"/>
          <a:ext cx="599440" cy="276225"/>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600074</xdr:colOff>
      <xdr:row>0</xdr:row>
      <xdr:rowOff>276225</xdr:rowOff>
    </xdr:to>
    <xdr:sp macro="" textlink="">
      <xdr:nvSpPr>
        <xdr:cNvPr id="3" name="矩形 2">
          <a:hlinkClick xmlns:r="http://schemas.openxmlformats.org/officeDocument/2006/relationships" r:id="rId1"/>
        </xdr:cNvPr>
        <xdr:cNvSpPr/>
      </xdr:nvSpPr>
      <xdr:spPr>
        <a:xfrm>
          <a:off x="0" y="0"/>
          <a:ext cx="599440" cy="276225"/>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600074</xdr:colOff>
      <xdr:row>0</xdr:row>
      <xdr:rowOff>276225</xdr:rowOff>
    </xdr:to>
    <xdr:sp macro="" textlink="">
      <xdr:nvSpPr>
        <xdr:cNvPr id="2" name="矩形 1">
          <a:hlinkClick xmlns:r="http://schemas.openxmlformats.org/officeDocument/2006/relationships" r:id="rId1"/>
        </xdr:cNvPr>
        <xdr:cNvSpPr/>
      </xdr:nvSpPr>
      <xdr:spPr>
        <a:xfrm>
          <a:off x="0" y="0"/>
          <a:ext cx="599440" cy="276225"/>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600074</xdr:colOff>
      <xdr:row>0</xdr:row>
      <xdr:rowOff>276225</xdr:rowOff>
    </xdr:to>
    <xdr:sp macro="" textlink="">
      <xdr:nvSpPr>
        <xdr:cNvPr id="4" name="矩形 3">
          <a:hlinkClick xmlns:r="http://schemas.openxmlformats.org/officeDocument/2006/relationships" r:id="rId1"/>
        </xdr:cNvPr>
        <xdr:cNvSpPr/>
      </xdr:nvSpPr>
      <xdr:spPr>
        <a:xfrm>
          <a:off x="0" y="0"/>
          <a:ext cx="599440" cy="276225"/>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600074</xdr:colOff>
      <xdr:row>0</xdr:row>
      <xdr:rowOff>276225</xdr:rowOff>
    </xdr:to>
    <xdr:sp macro="" textlink="">
      <xdr:nvSpPr>
        <xdr:cNvPr id="2" name="矩形 1">
          <a:hlinkClick xmlns:r="http://schemas.openxmlformats.org/officeDocument/2006/relationships" r:id="rId1"/>
        </xdr:cNvPr>
        <xdr:cNvSpPr/>
      </xdr:nvSpPr>
      <xdr:spPr>
        <a:xfrm>
          <a:off x="0" y="0"/>
          <a:ext cx="599440" cy="276225"/>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600074</xdr:colOff>
      <xdr:row>0</xdr:row>
      <xdr:rowOff>276225</xdr:rowOff>
    </xdr:to>
    <xdr:sp macro="" textlink="">
      <xdr:nvSpPr>
        <xdr:cNvPr id="2" name="矩形 1">
          <a:hlinkClick xmlns:r="http://schemas.openxmlformats.org/officeDocument/2006/relationships" r:id="rId1"/>
        </xdr:cNvPr>
        <xdr:cNvSpPr/>
      </xdr:nvSpPr>
      <xdr:spPr>
        <a:xfrm>
          <a:off x="0" y="0"/>
          <a:ext cx="599440" cy="276225"/>
        </a:xfrm>
        <a:prstGeom prst="rect">
          <a:avLst/>
        </a:prstGeom>
      </xdr:spPr>
      <xdr:style>
        <a:lnRef idx="0">
          <a:schemeClr val="accent2"/>
        </a:lnRef>
        <a:fillRef idx="3">
          <a:schemeClr val="accent2"/>
        </a:fillRef>
        <a:effectRef idx="3">
          <a:schemeClr val="accent2"/>
        </a:effectRef>
        <a:fontRef idx="minor">
          <a:schemeClr val="lt1"/>
        </a:fontRef>
      </xdr:style>
      <xdr:txBody>
        <a:bodyPr rtlCol="0" anchor="ctr"/>
        <a:lstStyle/>
        <a:p>
          <a:pPr algn="ctr"/>
          <a:r>
            <a:rPr lang="zh-CN" altLang="en-US" sz="1100" b="1">
              <a:latin typeface="+mn-ea"/>
              <a:ea typeface="+mn-ea"/>
            </a:rPr>
            <a:t>目录</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ianeshi/Desktop/1-CIRC/0211&#34920;&#26679;/0226&#20462;&#25913;&#29256;&#20445;&#38505;&#36164;&#20135;&#36127;&#20538;&#31649;&#29702;&#30417;&#31649;&#35268;&#21017;&#31532;4&#21495;&#65306;&#38468;&#20214;1&#65306;&#20154;&#36523;&#20445;&#38505;&#20844;&#21496;&#36164;&#20135;&#36127;&#20538;&#31649;&#29702;&#37327;&#21270;&#35780;&#20272;&#34920;-2019.02.01-clean-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封面"/>
      <sheetName val="评估频率和填报频率"/>
      <sheetName val="权重分配及评分"/>
      <sheetName val="量化评估标准及评分"/>
      <sheetName val="目录"/>
      <sheetName val="表1-1 资产配置状况"/>
      <sheetName val="表1-2 资产信用状况"/>
      <sheetName val="表1-3 负债产品信息"/>
      <sheetName val="表2-1 期限结构匹配测试表_修正久期"/>
      <sheetName val="表2-2 期限结构匹配测试表_关键久期"/>
      <sheetName val="表3-1 成本收益匹配状况表"/>
      <sheetName val="表3-2 成本收益匹配压力测试表"/>
      <sheetName val="表4-1 现金流测试表_普通账户"/>
      <sheetName val="表4-2 现金流测试表_传统保险账户"/>
      <sheetName val="表4-3 现金流测试表_分红保险账户"/>
      <sheetName val="表4-4 现金流测试表_万能保险账户"/>
      <sheetName val="表4-5 现金流测试表_独立账户"/>
      <sheetName val="备注"/>
    </sheetNames>
    <sheetDataSet>
      <sheetData sheetId="0"/>
      <sheetData sheetId="1"/>
      <sheetData sheetId="2"/>
      <sheetData sheetId="3"/>
      <sheetData sheetId="4"/>
      <sheetData sheetId="5">
        <row r="2">
          <cell r="A2" t="str">
            <v>公司名称：</v>
          </cell>
        </row>
      </sheetData>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2"/>
  <sheetViews>
    <sheetView view="pageBreakPreview" topLeftCell="A4" zoomScale="70" zoomScaleNormal="90" zoomScaleSheetLayoutView="70" workbookViewId="0">
      <selection activeCell="B17" sqref="B17"/>
    </sheetView>
  </sheetViews>
  <sheetFormatPr defaultColWidth="8.83203125" defaultRowHeight="14"/>
  <cols>
    <col min="1" max="1" width="27.25" customWidth="1"/>
    <col min="2" max="2" width="69.58203125" customWidth="1"/>
  </cols>
  <sheetData>
    <row r="1" spans="1:2" ht="58.5" customHeight="1">
      <c r="A1" s="740" t="s">
        <v>0</v>
      </c>
      <c r="B1" s="741"/>
    </row>
    <row r="2" spans="1:2" ht="58.5" customHeight="1">
      <c r="A2" s="1072" t="s">
        <v>1</v>
      </c>
      <c r="B2" s="1072"/>
    </row>
    <row r="3" spans="1:2" ht="203.5" customHeight="1">
      <c r="A3" s="742"/>
      <c r="B3" s="742"/>
    </row>
    <row r="4" spans="1:2" ht="30.75" customHeight="1">
      <c r="A4" s="743" t="s">
        <v>2</v>
      </c>
      <c r="B4" s="744"/>
    </row>
    <row r="5" spans="1:2" ht="30.75" customHeight="1">
      <c r="A5" s="743" t="s">
        <v>3</v>
      </c>
      <c r="B5" s="745" t="s">
        <v>4</v>
      </c>
    </row>
    <row r="6" spans="1:2" ht="30.75" customHeight="1">
      <c r="A6" s="743" t="s">
        <v>5</v>
      </c>
      <c r="B6" s="745" t="s">
        <v>4</v>
      </c>
    </row>
    <row r="7" spans="1:2" ht="30.75" customHeight="1">
      <c r="A7" s="743" t="s">
        <v>6</v>
      </c>
      <c r="B7" s="745" t="s">
        <v>4</v>
      </c>
    </row>
    <row r="8" spans="1:2" ht="30.75" customHeight="1">
      <c r="A8" s="743" t="s">
        <v>7</v>
      </c>
      <c r="B8" s="746"/>
    </row>
    <row r="9" spans="1:2" ht="30.75" customHeight="1">
      <c r="A9" s="743" t="s">
        <v>8</v>
      </c>
      <c r="B9" s="746"/>
    </row>
    <row r="10" spans="1:2" ht="30.75" customHeight="1">
      <c r="A10" s="743" t="s">
        <v>9</v>
      </c>
      <c r="B10" s="746"/>
    </row>
    <row r="11" spans="1:2" ht="30.75" customHeight="1">
      <c r="A11" s="743" t="s">
        <v>10</v>
      </c>
      <c r="B11" s="746"/>
    </row>
    <row r="12" spans="1:2" ht="28" customHeight="1">
      <c r="A12" s="743" t="s">
        <v>11</v>
      </c>
      <c r="B12" s="746"/>
    </row>
  </sheetData>
  <mergeCells count="1">
    <mergeCell ref="A2:B2"/>
  </mergeCells>
  <phoneticPr fontId="46" type="noConversion"/>
  <printOptions horizontalCentered="1"/>
  <pageMargins left="0.70763888888888904" right="0.70763888888888904" top="0.74791666666666701" bottom="0.74791666666666701" header="0.31388888888888899" footer="0.31388888888888899"/>
  <pageSetup paperSize="9" scale="8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1"/>
  <sheetViews>
    <sheetView view="pageBreakPreview" zoomScale="40" zoomScaleNormal="89" zoomScaleSheetLayoutView="40" workbookViewId="0">
      <selection activeCell="J34" sqref="J34"/>
    </sheetView>
  </sheetViews>
  <sheetFormatPr defaultColWidth="8.58203125" defaultRowHeight="16.5"/>
  <cols>
    <col min="1" max="1" width="16.83203125" customWidth="1"/>
    <col min="2" max="2" width="22.33203125" customWidth="1"/>
    <col min="3" max="3" width="10" customWidth="1"/>
    <col min="4" max="4" width="11.25" customWidth="1"/>
    <col min="5" max="5" width="10.25" customWidth="1"/>
    <col min="6" max="6" width="11.08203125" customWidth="1"/>
    <col min="7" max="7" width="12.83203125" customWidth="1"/>
    <col min="8" max="8" width="12.58203125" customWidth="1"/>
    <col min="9" max="9" width="11.08203125" customWidth="1"/>
    <col min="10" max="13" width="13.83203125" customWidth="1"/>
    <col min="14" max="15" width="12.58203125" customWidth="1"/>
    <col min="16" max="22" width="16.08203125" customWidth="1"/>
    <col min="23" max="23" width="18.33203125" customWidth="1"/>
    <col min="24" max="24" width="18.08203125" customWidth="1"/>
    <col min="25" max="25" width="17.25" customWidth="1"/>
    <col min="26" max="16384" width="8.58203125" style="262"/>
  </cols>
  <sheetData>
    <row r="1" spans="1:25" s="6" customFormat="1" ht="25">
      <c r="A1" s="1243" t="s">
        <v>474</v>
      </c>
      <c r="B1" s="1243"/>
      <c r="C1" s="1243"/>
      <c r="D1" s="1243"/>
      <c r="E1" s="1243"/>
      <c r="F1" s="1243"/>
      <c r="G1" s="1243"/>
      <c r="H1" s="1243"/>
      <c r="I1" s="1243"/>
      <c r="J1" s="1243"/>
      <c r="K1" s="1243"/>
      <c r="L1" s="1243"/>
      <c r="M1" s="1243"/>
      <c r="N1" s="1243"/>
      <c r="O1" s="1243"/>
      <c r="P1" s="1243"/>
      <c r="Q1" s="1243"/>
      <c r="R1" s="1243"/>
      <c r="S1" s="1243"/>
      <c r="T1" s="1243"/>
      <c r="U1" s="1243"/>
      <c r="V1" s="1243"/>
      <c r="W1" s="1243"/>
      <c r="X1" s="1243"/>
      <c r="Y1" s="1243"/>
    </row>
    <row r="2" spans="1:25" s="5" customFormat="1" ht="14.5">
      <c r="A2" s="7" t="str">
        <f>'表1-1 资产配置状况'!A2</f>
        <v>公司名称：</v>
      </c>
      <c r="B2" s="54"/>
      <c r="C2" s="263"/>
      <c r="D2" s="263"/>
      <c r="E2" s="7"/>
      <c r="F2" s="7"/>
      <c r="G2" s="54"/>
      <c r="H2" s="54"/>
      <c r="I2" s="54"/>
      <c r="J2" s="263"/>
      <c r="K2" s="9" t="str">
        <f>'表2-1 期限结构匹配测试表_修正久期'!C2</f>
        <v xml:space="preserve"> 年 月 日</v>
      </c>
      <c r="L2" s="10"/>
      <c r="M2" s="10"/>
      <c r="N2" s="10"/>
      <c r="O2" s="10"/>
      <c r="P2" s="10"/>
      <c r="Q2" s="13"/>
      <c r="R2" s="13"/>
      <c r="S2" s="13"/>
      <c r="T2" s="13"/>
      <c r="U2" s="13"/>
      <c r="V2" s="13"/>
      <c r="W2" s="13"/>
      <c r="X2" s="13"/>
      <c r="Y2" s="13"/>
    </row>
    <row r="3" spans="1:25" s="5" customFormat="1" ht="14.5">
      <c r="A3" s="7"/>
      <c r="B3" s="54"/>
      <c r="C3" s="263"/>
      <c r="D3" s="263"/>
      <c r="E3" s="7"/>
      <c r="F3" s="7"/>
      <c r="G3" s="54"/>
      <c r="H3" s="54"/>
      <c r="I3" s="54"/>
      <c r="J3" s="263"/>
      <c r="K3" s="263"/>
      <c r="L3" s="306"/>
      <c r="M3" s="306"/>
      <c r="N3" s="306"/>
      <c r="O3" s="307"/>
      <c r="P3" s="307"/>
      <c r="Q3" s="13"/>
      <c r="R3" s="13"/>
      <c r="S3" s="13"/>
      <c r="T3" s="13"/>
      <c r="U3" s="13"/>
      <c r="V3" s="13"/>
      <c r="W3" s="13"/>
      <c r="X3" s="13"/>
      <c r="Y3" s="63" t="s">
        <v>165</v>
      </c>
    </row>
    <row r="4" spans="1:25" s="5" customFormat="1" ht="14.5">
      <c r="A4" s="1253" t="s">
        <v>475</v>
      </c>
      <c r="B4" s="1263" t="s">
        <v>409</v>
      </c>
      <c r="C4" s="1244" t="s">
        <v>476</v>
      </c>
      <c r="D4" s="1245"/>
      <c r="E4" s="1245"/>
      <c r="F4" s="1245"/>
      <c r="G4" s="1245"/>
      <c r="H4" s="1245"/>
      <c r="I4" s="1245"/>
      <c r="J4" s="1245"/>
      <c r="K4" s="1245"/>
      <c r="L4" s="1245"/>
      <c r="M4" s="1245"/>
      <c r="N4" s="1245"/>
      <c r="O4" s="1245"/>
      <c r="P4" s="1245"/>
      <c r="Q4" s="1245"/>
      <c r="R4" s="1245"/>
      <c r="S4" s="1245"/>
      <c r="T4" s="1245"/>
      <c r="U4" s="1245"/>
      <c r="V4" s="1246"/>
      <c r="W4" s="1267" t="s">
        <v>271</v>
      </c>
      <c r="X4" s="1277" t="s">
        <v>457</v>
      </c>
      <c r="Y4" s="1249" t="s">
        <v>477</v>
      </c>
    </row>
    <row r="5" spans="1:25" s="5" customFormat="1" ht="14.5">
      <c r="A5" s="1254"/>
      <c r="B5" s="1264"/>
      <c r="C5" s="264">
        <v>0</v>
      </c>
      <c r="D5" s="264">
        <v>0.5</v>
      </c>
      <c r="E5" s="265">
        <v>1</v>
      </c>
      <c r="F5" s="265">
        <v>2</v>
      </c>
      <c r="G5" s="265">
        <v>3</v>
      </c>
      <c r="H5" s="265">
        <v>4</v>
      </c>
      <c r="I5" s="265">
        <v>5</v>
      </c>
      <c r="J5" s="265">
        <v>6</v>
      </c>
      <c r="K5" s="264">
        <v>7</v>
      </c>
      <c r="L5" s="264">
        <v>8</v>
      </c>
      <c r="M5" s="264">
        <v>10</v>
      </c>
      <c r="N5" s="264">
        <v>12</v>
      </c>
      <c r="O5" s="264">
        <v>15</v>
      </c>
      <c r="P5" s="264">
        <v>20</v>
      </c>
      <c r="Q5" s="264">
        <v>25</v>
      </c>
      <c r="R5" s="264">
        <v>30</v>
      </c>
      <c r="S5" s="291">
        <v>35</v>
      </c>
      <c r="T5" s="291">
        <v>40</v>
      </c>
      <c r="U5" s="291">
        <v>45</v>
      </c>
      <c r="V5" s="320">
        <v>50</v>
      </c>
      <c r="W5" s="1268"/>
      <c r="X5" s="1278"/>
      <c r="Y5" s="1281"/>
    </row>
    <row r="6" spans="1:25" s="5" customFormat="1" ht="14.5">
      <c r="A6" s="1255" t="s">
        <v>461</v>
      </c>
      <c r="B6" s="266" t="s">
        <v>177</v>
      </c>
      <c r="C6" s="267"/>
      <c r="D6" s="268"/>
      <c r="E6" s="269"/>
      <c r="F6" s="269"/>
      <c r="G6" s="269"/>
      <c r="H6" s="269"/>
      <c r="I6" s="308"/>
      <c r="J6" s="308"/>
      <c r="K6" s="308"/>
      <c r="L6" s="308"/>
      <c r="M6" s="308"/>
      <c r="N6" s="308"/>
      <c r="O6" s="308"/>
      <c r="P6" s="308"/>
      <c r="Q6" s="308"/>
      <c r="R6" s="308"/>
      <c r="S6" s="321"/>
      <c r="T6" s="321"/>
      <c r="U6" s="321"/>
      <c r="V6" s="321"/>
      <c r="W6" s="322">
        <f>SUM(C6:V6)</f>
        <v>0</v>
      </c>
      <c r="X6" s="323">
        <f>'表2-1 期限结构匹配测试表_修正久期'!G6</f>
        <v>0</v>
      </c>
      <c r="Y6" s="353">
        <f t="shared" ref="Y6:Y12" si="0">IFERROR(W6/X6*1000,0)</f>
        <v>0</v>
      </c>
    </row>
    <row r="7" spans="1:25" s="5" customFormat="1" ht="14.5">
      <c r="A7" s="1256"/>
      <c r="B7" s="270" t="s">
        <v>178</v>
      </c>
      <c r="C7" s="271"/>
      <c r="D7" s="272"/>
      <c r="E7" s="273"/>
      <c r="F7" s="273"/>
      <c r="G7" s="273"/>
      <c r="H7" s="273"/>
      <c r="I7" s="309"/>
      <c r="J7" s="309"/>
      <c r="K7" s="309"/>
      <c r="L7" s="309"/>
      <c r="M7" s="309"/>
      <c r="N7" s="309"/>
      <c r="O7" s="309"/>
      <c r="P7" s="309"/>
      <c r="Q7" s="309"/>
      <c r="R7" s="309"/>
      <c r="S7" s="324"/>
      <c r="T7" s="324"/>
      <c r="U7" s="324"/>
      <c r="V7" s="324"/>
      <c r="W7" s="325">
        <f t="shared" ref="W7:W21" si="1">SUM(C7:V7)</f>
        <v>0</v>
      </c>
      <c r="X7" s="326">
        <f>'表2-1 期限结构匹配测试表_修正久期'!G7</f>
        <v>0</v>
      </c>
      <c r="Y7" s="354">
        <f t="shared" si="0"/>
        <v>0</v>
      </c>
    </row>
    <row r="8" spans="1:25" s="5" customFormat="1" ht="14.5">
      <c r="A8" s="1256"/>
      <c r="B8" s="274" t="s">
        <v>179</v>
      </c>
      <c r="C8" s="271"/>
      <c r="D8" s="272"/>
      <c r="E8" s="273"/>
      <c r="F8" s="273"/>
      <c r="G8" s="273"/>
      <c r="H8" s="273"/>
      <c r="I8" s="309"/>
      <c r="J8" s="309"/>
      <c r="K8" s="309"/>
      <c r="L8" s="309"/>
      <c r="M8" s="309"/>
      <c r="N8" s="309"/>
      <c r="O8" s="309"/>
      <c r="P8" s="309"/>
      <c r="Q8" s="309"/>
      <c r="R8" s="309"/>
      <c r="S8" s="324"/>
      <c r="T8" s="324"/>
      <c r="U8" s="324"/>
      <c r="V8" s="324"/>
      <c r="W8" s="325">
        <f t="shared" si="1"/>
        <v>0</v>
      </c>
      <c r="X8" s="326">
        <f>'表2-1 期限结构匹配测试表_修正久期'!G8</f>
        <v>0</v>
      </c>
      <c r="Y8" s="354">
        <f t="shared" si="0"/>
        <v>0</v>
      </c>
    </row>
    <row r="9" spans="1:25" s="5" customFormat="1" ht="14.5">
      <c r="A9" s="1256"/>
      <c r="B9" s="274" t="s">
        <v>180</v>
      </c>
      <c r="C9" s="272"/>
      <c r="D9" s="275"/>
      <c r="E9" s="276"/>
      <c r="F9" s="276"/>
      <c r="G9" s="276"/>
      <c r="H9" s="276"/>
      <c r="I9" s="310"/>
      <c r="J9" s="310"/>
      <c r="K9" s="310"/>
      <c r="L9" s="310"/>
      <c r="M9" s="310"/>
      <c r="N9" s="310"/>
      <c r="O9" s="310"/>
      <c r="P9" s="310"/>
      <c r="Q9" s="310"/>
      <c r="R9" s="310"/>
      <c r="S9" s="327"/>
      <c r="T9" s="327"/>
      <c r="U9" s="327"/>
      <c r="V9" s="327"/>
      <c r="W9" s="325">
        <f t="shared" si="1"/>
        <v>0</v>
      </c>
      <c r="X9" s="328">
        <f>'表2-1 期限结构匹配测试表_修正久期'!G9</f>
        <v>0</v>
      </c>
      <c r="Y9" s="354">
        <f t="shared" si="0"/>
        <v>0</v>
      </c>
    </row>
    <row r="10" spans="1:25" s="5" customFormat="1" ht="14.5">
      <c r="A10" s="1256"/>
      <c r="B10" s="274" t="s">
        <v>181</v>
      </c>
      <c r="C10" s="272"/>
      <c r="D10" s="275"/>
      <c r="E10" s="276"/>
      <c r="F10" s="276"/>
      <c r="G10" s="276"/>
      <c r="H10" s="276"/>
      <c r="I10" s="310"/>
      <c r="J10" s="310"/>
      <c r="K10" s="310"/>
      <c r="L10" s="310"/>
      <c r="M10" s="310"/>
      <c r="N10" s="310"/>
      <c r="O10" s="310"/>
      <c r="P10" s="310"/>
      <c r="Q10" s="310"/>
      <c r="R10" s="310"/>
      <c r="S10" s="327"/>
      <c r="T10" s="327"/>
      <c r="U10" s="327"/>
      <c r="V10" s="327"/>
      <c r="W10" s="325">
        <f t="shared" si="1"/>
        <v>0</v>
      </c>
      <c r="X10" s="328">
        <f>'表2-1 期限结构匹配测试表_修正久期'!G10</f>
        <v>0</v>
      </c>
      <c r="Y10" s="354">
        <f t="shared" si="0"/>
        <v>0</v>
      </c>
    </row>
    <row r="11" spans="1:25" s="5" customFormat="1" ht="14.5">
      <c r="A11" s="1256"/>
      <c r="B11" s="277" t="s">
        <v>176</v>
      </c>
      <c r="C11" s="278">
        <f>SUM(C6,C8:C10)</f>
        <v>0</v>
      </c>
      <c r="D11" s="278">
        <f t="shared" ref="D11:V11" si="2">SUM(D6,D8:D10)</f>
        <v>0</v>
      </c>
      <c r="E11" s="278">
        <f t="shared" si="2"/>
        <v>0</v>
      </c>
      <c r="F11" s="278">
        <f t="shared" si="2"/>
        <v>0</v>
      </c>
      <c r="G11" s="278">
        <f t="shared" si="2"/>
        <v>0</v>
      </c>
      <c r="H11" s="278">
        <f t="shared" si="2"/>
        <v>0</v>
      </c>
      <c r="I11" s="311">
        <f t="shared" si="2"/>
        <v>0</v>
      </c>
      <c r="J11" s="311">
        <f t="shared" si="2"/>
        <v>0</v>
      </c>
      <c r="K11" s="311">
        <f t="shared" si="2"/>
        <v>0</v>
      </c>
      <c r="L11" s="311">
        <f t="shared" si="2"/>
        <v>0</v>
      </c>
      <c r="M11" s="311">
        <f t="shared" si="2"/>
        <v>0</v>
      </c>
      <c r="N11" s="311">
        <f t="shared" si="2"/>
        <v>0</v>
      </c>
      <c r="O11" s="311">
        <f t="shared" si="2"/>
        <v>0</v>
      </c>
      <c r="P11" s="311">
        <f t="shared" si="2"/>
        <v>0</v>
      </c>
      <c r="Q11" s="311">
        <f t="shared" si="2"/>
        <v>0</v>
      </c>
      <c r="R11" s="311">
        <f t="shared" si="2"/>
        <v>0</v>
      </c>
      <c r="S11" s="311">
        <f t="shared" si="2"/>
        <v>0</v>
      </c>
      <c r="T11" s="311">
        <f t="shared" si="2"/>
        <v>0</v>
      </c>
      <c r="U11" s="311">
        <f t="shared" si="2"/>
        <v>0</v>
      </c>
      <c r="V11" s="311">
        <f t="shared" si="2"/>
        <v>0</v>
      </c>
      <c r="W11" s="329">
        <f t="shared" si="1"/>
        <v>0</v>
      </c>
      <c r="X11" s="330">
        <f>'表2-1 期限结构匹配测试表_修正久期'!G11</f>
        <v>0</v>
      </c>
      <c r="Y11" s="355">
        <f t="shared" si="0"/>
        <v>0</v>
      </c>
    </row>
    <row r="12" spans="1:25" s="5" customFormat="1" ht="14.5">
      <c r="A12" s="1257" t="s">
        <v>478</v>
      </c>
      <c r="B12" s="279" t="s">
        <v>177</v>
      </c>
      <c r="C12" s="280"/>
      <c r="D12" s="280"/>
      <c r="E12" s="280"/>
      <c r="F12" s="280"/>
      <c r="G12" s="280"/>
      <c r="H12" s="280"/>
      <c r="I12" s="312"/>
      <c r="J12" s="312"/>
      <c r="K12" s="312"/>
      <c r="L12" s="312"/>
      <c r="M12" s="312"/>
      <c r="N12" s="312"/>
      <c r="O12" s="312"/>
      <c r="P12" s="312"/>
      <c r="Q12" s="312"/>
      <c r="R12" s="312"/>
      <c r="S12" s="312"/>
      <c r="T12" s="312"/>
      <c r="U12" s="312"/>
      <c r="V12" s="312"/>
      <c r="W12" s="331">
        <f t="shared" si="1"/>
        <v>0</v>
      </c>
      <c r="X12" s="332">
        <f>'表2-1 期限结构匹配测试表_修正久期'!H6</f>
        <v>0</v>
      </c>
      <c r="Y12" s="356">
        <f t="shared" si="0"/>
        <v>0</v>
      </c>
    </row>
    <row r="13" spans="1:25" s="5" customFormat="1" ht="14.5">
      <c r="A13" s="1255"/>
      <c r="B13" s="274" t="s">
        <v>179</v>
      </c>
      <c r="C13" s="281"/>
      <c r="D13" s="281"/>
      <c r="E13" s="281"/>
      <c r="F13" s="281"/>
      <c r="G13" s="281"/>
      <c r="H13" s="281"/>
      <c r="I13" s="313"/>
      <c r="J13" s="313"/>
      <c r="K13" s="313"/>
      <c r="L13" s="313"/>
      <c r="M13" s="313"/>
      <c r="N13" s="313"/>
      <c r="O13" s="313"/>
      <c r="P13" s="313"/>
      <c r="Q13" s="313"/>
      <c r="R13" s="313"/>
      <c r="S13" s="313"/>
      <c r="T13" s="313"/>
      <c r="U13" s="313"/>
      <c r="V13" s="313"/>
      <c r="W13" s="333"/>
      <c r="X13" s="334"/>
      <c r="Y13" s="357"/>
    </row>
    <row r="14" spans="1:25" s="5" customFormat="1" ht="14.5">
      <c r="A14" s="1256"/>
      <c r="B14" s="274" t="s">
        <v>180</v>
      </c>
      <c r="C14" s="282"/>
      <c r="D14" s="282"/>
      <c r="E14" s="282"/>
      <c r="F14" s="282"/>
      <c r="G14" s="282"/>
      <c r="H14" s="282"/>
      <c r="I14" s="314"/>
      <c r="J14" s="314"/>
      <c r="K14" s="314"/>
      <c r="L14" s="314"/>
      <c r="M14" s="314"/>
      <c r="N14" s="314"/>
      <c r="O14" s="314"/>
      <c r="P14" s="314"/>
      <c r="Q14" s="314"/>
      <c r="R14" s="314"/>
      <c r="S14" s="314"/>
      <c r="T14" s="314"/>
      <c r="U14" s="314"/>
      <c r="V14" s="314"/>
      <c r="W14" s="325">
        <f t="shared" si="1"/>
        <v>0</v>
      </c>
      <c r="X14" s="326">
        <f>'表2-1 期限结构匹配测试表_修正久期'!H9</f>
        <v>0</v>
      </c>
      <c r="Y14" s="354">
        <f t="shared" ref="Y14:Y21" si="3">IFERROR(W14/X14*1000,0)</f>
        <v>0</v>
      </c>
    </row>
    <row r="15" spans="1:25" s="5" customFormat="1" ht="14.5">
      <c r="A15" s="1256"/>
      <c r="B15" s="274" t="s">
        <v>181</v>
      </c>
      <c r="C15" s="282"/>
      <c r="D15" s="282"/>
      <c r="E15" s="282"/>
      <c r="F15" s="282"/>
      <c r="G15" s="282"/>
      <c r="H15" s="282"/>
      <c r="I15" s="314"/>
      <c r="J15" s="314"/>
      <c r="K15" s="314"/>
      <c r="L15" s="314"/>
      <c r="M15" s="314"/>
      <c r="N15" s="314"/>
      <c r="O15" s="314"/>
      <c r="P15" s="314"/>
      <c r="Q15" s="314"/>
      <c r="R15" s="314"/>
      <c r="S15" s="314"/>
      <c r="T15" s="314"/>
      <c r="U15" s="314"/>
      <c r="V15" s="314"/>
      <c r="W15" s="325">
        <f t="shared" si="1"/>
        <v>0</v>
      </c>
      <c r="X15" s="326">
        <f>'表2-1 期限结构匹配测试表_修正久期'!H10</f>
        <v>0</v>
      </c>
      <c r="Y15" s="354">
        <f t="shared" si="3"/>
        <v>0</v>
      </c>
    </row>
    <row r="16" spans="1:25" s="5" customFormat="1" ht="14.5">
      <c r="A16" s="1258"/>
      <c r="B16" s="283" t="s">
        <v>176</v>
      </c>
      <c r="C16" s="284">
        <f>SUM(C12:C15)</f>
        <v>0</v>
      </c>
      <c r="D16" s="284">
        <f t="shared" ref="D16:V16" si="4">SUM(D12:D15)</f>
        <v>0</v>
      </c>
      <c r="E16" s="284">
        <f t="shared" si="4"/>
        <v>0</v>
      </c>
      <c r="F16" s="284">
        <f t="shared" si="4"/>
        <v>0</v>
      </c>
      <c r="G16" s="284">
        <f t="shared" si="4"/>
        <v>0</v>
      </c>
      <c r="H16" s="284">
        <f t="shared" si="4"/>
        <v>0</v>
      </c>
      <c r="I16" s="315">
        <f t="shared" si="4"/>
        <v>0</v>
      </c>
      <c r="J16" s="315">
        <f t="shared" si="4"/>
        <v>0</v>
      </c>
      <c r="K16" s="315">
        <f t="shared" si="4"/>
        <v>0</v>
      </c>
      <c r="L16" s="315">
        <f t="shared" si="4"/>
        <v>0</v>
      </c>
      <c r="M16" s="315">
        <f t="shared" si="4"/>
        <v>0</v>
      </c>
      <c r="N16" s="315">
        <f t="shared" si="4"/>
        <v>0</v>
      </c>
      <c r="O16" s="315">
        <f t="shared" si="4"/>
        <v>0</v>
      </c>
      <c r="P16" s="315">
        <f t="shared" si="4"/>
        <v>0</v>
      </c>
      <c r="Q16" s="315">
        <f t="shared" si="4"/>
        <v>0</v>
      </c>
      <c r="R16" s="315">
        <f t="shared" si="4"/>
        <v>0</v>
      </c>
      <c r="S16" s="315">
        <f t="shared" si="4"/>
        <v>0</v>
      </c>
      <c r="T16" s="315">
        <f t="shared" si="4"/>
        <v>0</v>
      </c>
      <c r="U16" s="315">
        <f t="shared" si="4"/>
        <v>0</v>
      </c>
      <c r="V16" s="315">
        <f t="shared" si="4"/>
        <v>0</v>
      </c>
      <c r="W16" s="335">
        <f t="shared" si="1"/>
        <v>0</v>
      </c>
      <c r="X16" s="336">
        <f>'表2-1 期限结构匹配测试表_修正久期'!H11</f>
        <v>0</v>
      </c>
      <c r="Y16" s="354">
        <f t="shared" si="3"/>
        <v>0</v>
      </c>
    </row>
    <row r="17" spans="1:25" s="5" customFormat="1" ht="14.5">
      <c r="A17" s="1257" t="s">
        <v>479</v>
      </c>
      <c r="B17" s="279" t="s">
        <v>177</v>
      </c>
      <c r="C17" s="280"/>
      <c r="D17" s="280"/>
      <c r="E17" s="280"/>
      <c r="F17" s="280"/>
      <c r="G17" s="280"/>
      <c r="H17" s="280"/>
      <c r="I17" s="312"/>
      <c r="J17" s="312"/>
      <c r="K17" s="312"/>
      <c r="L17" s="312"/>
      <c r="M17" s="312"/>
      <c r="N17" s="312"/>
      <c r="O17" s="312"/>
      <c r="P17" s="312"/>
      <c r="Q17" s="312"/>
      <c r="R17" s="312"/>
      <c r="S17" s="312"/>
      <c r="T17" s="312"/>
      <c r="U17" s="312"/>
      <c r="V17" s="312"/>
      <c r="W17" s="322">
        <f t="shared" si="1"/>
        <v>0</v>
      </c>
      <c r="X17" s="323">
        <f>'表2-1 期限结构匹配测试表_修正久期'!I6</f>
        <v>0</v>
      </c>
      <c r="Y17" s="353">
        <f t="shared" si="3"/>
        <v>0</v>
      </c>
    </row>
    <row r="18" spans="1:25" s="5" customFormat="1" ht="14.5">
      <c r="A18" s="1255"/>
      <c r="B18" s="274" t="s">
        <v>179</v>
      </c>
      <c r="C18" s="282"/>
      <c r="D18" s="282"/>
      <c r="E18" s="282"/>
      <c r="F18" s="282"/>
      <c r="G18" s="282"/>
      <c r="H18" s="282"/>
      <c r="I18" s="314"/>
      <c r="J18" s="314"/>
      <c r="K18" s="314"/>
      <c r="L18" s="314"/>
      <c r="M18" s="314"/>
      <c r="N18" s="314"/>
      <c r="O18" s="314"/>
      <c r="P18" s="314"/>
      <c r="Q18" s="314"/>
      <c r="R18" s="314"/>
      <c r="S18" s="314"/>
      <c r="T18" s="314"/>
      <c r="U18" s="314"/>
      <c r="V18" s="314"/>
      <c r="W18" s="325">
        <f t="shared" si="1"/>
        <v>0</v>
      </c>
      <c r="X18" s="332">
        <f>'表2-1 期限结构匹配测试表_修正久期'!I8</f>
        <v>0</v>
      </c>
      <c r="Y18" s="354">
        <f t="shared" si="3"/>
        <v>0</v>
      </c>
    </row>
    <row r="19" spans="1:25" s="5" customFormat="1" ht="14.5">
      <c r="A19" s="1256"/>
      <c r="B19" s="274" t="s">
        <v>180</v>
      </c>
      <c r="C19" s="282"/>
      <c r="D19" s="282"/>
      <c r="E19" s="282"/>
      <c r="F19" s="282"/>
      <c r="G19" s="282"/>
      <c r="H19" s="282"/>
      <c r="I19" s="314"/>
      <c r="J19" s="314"/>
      <c r="K19" s="314"/>
      <c r="L19" s="314"/>
      <c r="M19" s="314"/>
      <c r="N19" s="314"/>
      <c r="O19" s="314"/>
      <c r="P19" s="314"/>
      <c r="Q19" s="314"/>
      <c r="R19" s="314"/>
      <c r="S19" s="314"/>
      <c r="T19" s="314"/>
      <c r="U19" s="314"/>
      <c r="V19" s="314"/>
      <c r="W19" s="325">
        <f t="shared" si="1"/>
        <v>0</v>
      </c>
      <c r="X19" s="328">
        <f>'表2-1 期限结构匹配测试表_修正久期'!I9</f>
        <v>0</v>
      </c>
      <c r="Y19" s="354">
        <f t="shared" si="3"/>
        <v>0</v>
      </c>
    </row>
    <row r="20" spans="1:25" s="5" customFormat="1" ht="14.5">
      <c r="A20" s="1256"/>
      <c r="B20" s="274" t="s">
        <v>181</v>
      </c>
      <c r="C20" s="282"/>
      <c r="D20" s="282"/>
      <c r="E20" s="282"/>
      <c r="F20" s="282"/>
      <c r="G20" s="282"/>
      <c r="H20" s="282"/>
      <c r="I20" s="314"/>
      <c r="J20" s="314"/>
      <c r="K20" s="314"/>
      <c r="L20" s="314"/>
      <c r="M20" s="314"/>
      <c r="N20" s="314"/>
      <c r="O20" s="314"/>
      <c r="P20" s="314"/>
      <c r="Q20" s="314"/>
      <c r="R20" s="314"/>
      <c r="S20" s="314"/>
      <c r="T20" s="314"/>
      <c r="U20" s="314"/>
      <c r="V20" s="314"/>
      <c r="W20" s="325">
        <f t="shared" si="1"/>
        <v>0</v>
      </c>
      <c r="X20" s="328">
        <f>'表2-1 期限结构匹配测试表_修正久期'!I10</f>
        <v>0</v>
      </c>
      <c r="Y20" s="354">
        <f t="shared" si="3"/>
        <v>0</v>
      </c>
    </row>
    <row r="21" spans="1:25" s="5" customFormat="1" ht="14.5">
      <c r="A21" s="1259"/>
      <c r="B21" s="285" t="s">
        <v>176</v>
      </c>
      <c r="C21" s="286">
        <f>SUM(C17:C20)</f>
        <v>0</v>
      </c>
      <c r="D21" s="286">
        <f t="shared" ref="D21:V21" si="5">SUM(D17:D20)</f>
        <v>0</v>
      </c>
      <c r="E21" s="286">
        <f t="shared" si="5"/>
        <v>0</v>
      </c>
      <c r="F21" s="286">
        <f t="shared" si="5"/>
        <v>0</v>
      </c>
      <c r="G21" s="286">
        <f t="shared" si="5"/>
        <v>0</v>
      </c>
      <c r="H21" s="286">
        <f t="shared" si="5"/>
        <v>0</v>
      </c>
      <c r="I21" s="316">
        <f t="shared" si="5"/>
        <v>0</v>
      </c>
      <c r="J21" s="316">
        <f t="shared" si="5"/>
        <v>0</v>
      </c>
      <c r="K21" s="316">
        <f t="shared" si="5"/>
        <v>0</v>
      </c>
      <c r="L21" s="316">
        <f t="shared" si="5"/>
        <v>0</v>
      </c>
      <c r="M21" s="316">
        <f t="shared" si="5"/>
        <v>0</v>
      </c>
      <c r="N21" s="316">
        <f t="shared" si="5"/>
        <v>0</v>
      </c>
      <c r="O21" s="316">
        <f t="shared" si="5"/>
        <v>0</v>
      </c>
      <c r="P21" s="316">
        <f t="shared" si="5"/>
        <v>0</v>
      </c>
      <c r="Q21" s="316">
        <f t="shared" si="5"/>
        <v>0</v>
      </c>
      <c r="R21" s="316">
        <f t="shared" si="5"/>
        <v>0</v>
      </c>
      <c r="S21" s="316">
        <f t="shared" si="5"/>
        <v>0</v>
      </c>
      <c r="T21" s="316">
        <f t="shared" si="5"/>
        <v>0</v>
      </c>
      <c r="U21" s="316">
        <f t="shared" si="5"/>
        <v>0</v>
      </c>
      <c r="V21" s="316">
        <f t="shared" si="5"/>
        <v>0</v>
      </c>
      <c r="W21" s="329">
        <f t="shared" si="1"/>
        <v>0</v>
      </c>
      <c r="X21" s="337">
        <f>'表2-1 期限结构匹配测试表_修正久期'!I11</f>
        <v>0</v>
      </c>
      <c r="Y21" s="355">
        <f t="shared" si="3"/>
        <v>0</v>
      </c>
    </row>
    <row r="22" spans="1:25" s="5" customFormat="1" ht="14.5">
      <c r="A22" s="1260" t="s">
        <v>480</v>
      </c>
      <c r="B22" s="279" t="s">
        <v>177</v>
      </c>
      <c r="C22" s="287">
        <f t="shared" ref="C22:X22" si="6">C6+C12-C17</f>
        <v>0</v>
      </c>
      <c r="D22" s="287">
        <f t="shared" si="6"/>
        <v>0</v>
      </c>
      <c r="E22" s="287">
        <f t="shared" si="6"/>
        <v>0</v>
      </c>
      <c r="F22" s="287">
        <f t="shared" si="6"/>
        <v>0</v>
      </c>
      <c r="G22" s="287">
        <f t="shared" si="6"/>
        <v>0</v>
      </c>
      <c r="H22" s="287">
        <f t="shared" si="6"/>
        <v>0</v>
      </c>
      <c r="I22" s="317">
        <f t="shared" si="6"/>
        <v>0</v>
      </c>
      <c r="J22" s="317">
        <f t="shared" si="6"/>
        <v>0</v>
      </c>
      <c r="K22" s="317">
        <f t="shared" si="6"/>
        <v>0</v>
      </c>
      <c r="L22" s="317">
        <f t="shared" si="6"/>
        <v>0</v>
      </c>
      <c r="M22" s="317">
        <f t="shared" si="6"/>
        <v>0</v>
      </c>
      <c r="N22" s="317">
        <f t="shared" si="6"/>
        <v>0</v>
      </c>
      <c r="O22" s="317">
        <f t="shared" si="6"/>
        <v>0</v>
      </c>
      <c r="P22" s="317">
        <f t="shared" si="6"/>
        <v>0</v>
      </c>
      <c r="Q22" s="317">
        <f t="shared" si="6"/>
        <v>0</v>
      </c>
      <c r="R22" s="317">
        <f t="shared" si="6"/>
        <v>0</v>
      </c>
      <c r="S22" s="317">
        <f t="shared" si="6"/>
        <v>0</v>
      </c>
      <c r="T22" s="317">
        <f t="shared" si="6"/>
        <v>0</v>
      </c>
      <c r="U22" s="317">
        <f t="shared" si="6"/>
        <v>0</v>
      </c>
      <c r="V22" s="338">
        <f t="shared" si="6"/>
        <v>0</v>
      </c>
      <c r="W22" s="339">
        <f t="shared" si="6"/>
        <v>0</v>
      </c>
      <c r="X22" s="338">
        <f t="shared" si="6"/>
        <v>0</v>
      </c>
      <c r="Y22" s="353">
        <f>IFERROR((Y6*X6+Y12*X12)/X17-Y17,0)</f>
        <v>0</v>
      </c>
    </row>
    <row r="23" spans="1:25" s="5" customFormat="1" ht="14.5">
      <c r="A23" s="1255"/>
      <c r="B23" s="274" t="s">
        <v>179</v>
      </c>
      <c r="C23" s="288">
        <f>C8-C18</f>
        <v>0</v>
      </c>
      <c r="D23" s="288">
        <f t="shared" ref="D23:V23" si="7">D8-D18</f>
        <v>0</v>
      </c>
      <c r="E23" s="288">
        <f t="shared" si="7"/>
        <v>0</v>
      </c>
      <c r="F23" s="288">
        <f t="shared" si="7"/>
        <v>0</v>
      </c>
      <c r="G23" s="288">
        <f t="shared" si="7"/>
        <v>0</v>
      </c>
      <c r="H23" s="288">
        <f t="shared" si="7"/>
        <v>0</v>
      </c>
      <c r="I23" s="318">
        <f t="shared" si="7"/>
        <v>0</v>
      </c>
      <c r="J23" s="318">
        <f t="shared" si="7"/>
        <v>0</v>
      </c>
      <c r="K23" s="318">
        <f t="shared" si="7"/>
        <v>0</v>
      </c>
      <c r="L23" s="318">
        <f t="shared" si="7"/>
        <v>0</v>
      </c>
      <c r="M23" s="318">
        <f t="shared" si="7"/>
        <v>0</v>
      </c>
      <c r="N23" s="318">
        <f t="shared" si="7"/>
        <v>0</v>
      </c>
      <c r="O23" s="318">
        <f t="shared" si="7"/>
        <v>0</v>
      </c>
      <c r="P23" s="318">
        <f t="shared" si="7"/>
        <v>0</v>
      </c>
      <c r="Q23" s="318">
        <f t="shared" si="7"/>
        <v>0</v>
      </c>
      <c r="R23" s="318">
        <f t="shared" si="7"/>
        <v>0</v>
      </c>
      <c r="S23" s="318">
        <f t="shared" si="7"/>
        <v>0</v>
      </c>
      <c r="T23" s="318">
        <f t="shared" si="7"/>
        <v>0</v>
      </c>
      <c r="U23" s="318">
        <f t="shared" si="7"/>
        <v>0</v>
      </c>
      <c r="V23" s="318">
        <f t="shared" si="7"/>
        <v>0</v>
      </c>
      <c r="W23" s="340">
        <f t="shared" ref="C23:X26" si="8">W8+W13-W18</f>
        <v>0</v>
      </c>
      <c r="X23" s="341">
        <f t="shared" si="8"/>
        <v>0</v>
      </c>
      <c r="Y23" s="354">
        <f>IFERROR((Y8*X8+Y13*X13)/X18-Y18,0)</f>
        <v>0</v>
      </c>
    </row>
    <row r="24" spans="1:25" s="5" customFormat="1" ht="14.5">
      <c r="A24" s="1256"/>
      <c r="B24" s="274" t="s">
        <v>180</v>
      </c>
      <c r="C24" s="288">
        <f t="shared" si="8"/>
        <v>0</v>
      </c>
      <c r="D24" s="288">
        <f t="shared" si="8"/>
        <v>0</v>
      </c>
      <c r="E24" s="288">
        <f t="shared" si="8"/>
        <v>0</v>
      </c>
      <c r="F24" s="288">
        <f t="shared" si="8"/>
        <v>0</v>
      </c>
      <c r="G24" s="288">
        <f t="shared" si="8"/>
        <v>0</v>
      </c>
      <c r="H24" s="288">
        <f t="shared" si="8"/>
        <v>0</v>
      </c>
      <c r="I24" s="318">
        <f t="shared" si="8"/>
        <v>0</v>
      </c>
      <c r="J24" s="318">
        <f t="shared" si="8"/>
        <v>0</v>
      </c>
      <c r="K24" s="318">
        <f t="shared" si="8"/>
        <v>0</v>
      </c>
      <c r="L24" s="318">
        <f>L9+L14-L19</f>
        <v>0</v>
      </c>
      <c r="M24" s="318">
        <f>M9+M14-M19</f>
        <v>0</v>
      </c>
      <c r="N24" s="318">
        <f t="shared" si="8"/>
        <v>0</v>
      </c>
      <c r="O24" s="318">
        <f t="shared" si="8"/>
        <v>0</v>
      </c>
      <c r="P24" s="318">
        <f t="shared" si="8"/>
        <v>0</v>
      </c>
      <c r="Q24" s="318">
        <f t="shared" si="8"/>
        <v>0</v>
      </c>
      <c r="R24" s="318">
        <f t="shared" si="8"/>
        <v>0</v>
      </c>
      <c r="S24" s="318">
        <f t="shared" si="8"/>
        <v>0</v>
      </c>
      <c r="T24" s="318">
        <f t="shared" si="8"/>
        <v>0</v>
      </c>
      <c r="U24" s="318">
        <f t="shared" si="8"/>
        <v>0</v>
      </c>
      <c r="V24" s="341">
        <f t="shared" si="8"/>
        <v>0</v>
      </c>
      <c r="W24" s="340">
        <f t="shared" si="8"/>
        <v>0</v>
      </c>
      <c r="X24" s="341">
        <f t="shared" si="8"/>
        <v>0</v>
      </c>
      <c r="Y24" s="354">
        <f>IFERROR((Y9*X9+Y14*X14)/X19-Y19,0)</f>
        <v>0</v>
      </c>
    </row>
    <row r="25" spans="1:25" s="5" customFormat="1" ht="14.5">
      <c r="A25" s="1256"/>
      <c r="B25" s="274" t="s">
        <v>181</v>
      </c>
      <c r="C25" s="288">
        <f t="shared" si="8"/>
        <v>0</v>
      </c>
      <c r="D25" s="288">
        <f t="shared" si="8"/>
        <v>0</v>
      </c>
      <c r="E25" s="288">
        <f t="shared" si="8"/>
        <v>0</v>
      </c>
      <c r="F25" s="288">
        <f t="shared" si="8"/>
        <v>0</v>
      </c>
      <c r="G25" s="288">
        <f t="shared" si="8"/>
        <v>0</v>
      </c>
      <c r="H25" s="288">
        <f t="shared" si="8"/>
        <v>0</v>
      </c>
      <c r="I25" s="318">
        <f t="shared" si="8"/>
        <v>0</v>
      </c>
      <c r="J25" s="318">
        <f t="shared" si="8"/>
        <v>0</v>
      </c>
      <c r="K25" s="318">
        <f t="shared" si="8"/>
        <v>0</v>
      </c>
      <c r="L25" s="318">
        <f t="shared" si="8"/>
        <v>0</v>
      </c>
      <c r="M25" s="318">
        <f t="shared" si="8"/>
        <v>0</v>
      </c>
      <c r="N25" s="318">
        <f t="shared" si="8"/>
        <v>0</v>
      </c>
      <c r="O25" s="318">
        <f t="shared" si="8"/>
        <v>0</v>
      </c>
      <c r="P25" s="318">
        <f t="shared" si="8"/>
        <v>0</v>
      </c>
      <c r="Q25" s="318">
        <f t="shared" si="8"/>
        <v>0</v>
      </c>
      <c r="R25" s="318">
        <f t="shared" si="8"/>
        <v>0</v>
      </c>
      <c r="S25" s="318">
        <f t="shared" si="8"/>
        <v>0</v>
      </c>
      <c r="T25" s="318">
        <f t="shared" si="8"/>
        <v>0</v>
      </c>
      <c r="U25" s="318">
        <f t="shared" si="8"/>
        <v>0</v>
      </c>
      <c r="V25" s="341">
        <f t="shared" si="8"/>
        <v>0</v>
      </c>
      <c r="W25" s="340">
        <f t="shared" si="8"/>
        <v>0</v>
      </c>
      <c r="X25" s="341">
        <f t="shared" si="8"/>
        <v>0</v>
      </c>
      <c r="Y25" s="354">
        <f>IFERROR((Y10*X10+Y15*X15)/X20-Y20,0)</f>
        <v>0</v>
      </c>
    </row>
    <row r="26" spans="1:25" s="5" customFormat="1" ht="15" thickBot="1">
      <c r="A26" s="1258"/>
      <c r="B26" s="289" t="s">
        <v>176</v>
      </c>
      <c r="C26" s="290">
        <f t="shared" si="8"/>
        <v>0</v>
      </c>
      <c r="D26" s="290">
        <f t="shared" si="8"/>
        <v>0</v>
      </c>
      <c r="E26" s="290">
        <f t="shared" si="8"/>
        <v>0</v>
      </c>
      <c r="F26" s="290">
        <f t="shared" si="8"/>
        <v>0</v>
      </c>
      <c r="G26" s="290">
        <f t="shared" si="8"/>
        <v>0</v>
      </c>
      <c r="H26" s="290">
        <f t="shared" si="8"/>
        <v>0</v>
      </c>
      <c r="I26" s="319">
        <f t="shared" si="8"/>
        <v>0</v>
      </c>
      <c r="J26" s="319">
        <f t="shared" si="8"/>
        <v>0</v>
      </c>
      <c r="K26" s="319">
        <f t="shared" si="8"/>
        <v>0</v>
      </c>
      <c r="L26" s="319">
        <f t="shared" si="8"/>
        <v>0</v>
      </c>
      <c r="M26" s="319">
        <f t="shared" si="8"/>
        <v>0</v>
      </c>
      <c r="N26" s="319">
        <f t="shared" si="8"/>
        <v>0</v>
      </c>
      <c r="O26" s="319">
        <f t="shared" si="8"/>
        <v>0</v>
      </c>
      <c r="P26" s="319">
        <f t="shared" si="8"/>
        <v>0</v>
      </c>
      <c r="Q26" s="319">
        <f t="shared" si="8"/>
        <v>0</v>
      </c>
      <c r="R26" s="319">
        <f t="shared" si="8"/>
        <v>0</v>
      </c>
      <c r="S26" s="319">
        <f t="shared" si="8"/>
        <v>0</v>
      </c>
      <c r="T26" s="319">
        <f t="shared" si="8"/>
        <v>0</v>
      </c>
      <c r="U26" s="319">
        <f t="shared" si="8"/>
        <v>0</v>
      </c>
      <c r="V26" s="342">
        <f>V11+V16-V21</f>
        <v>0</v>
      </c>
      <c r="W26" s="343">
        <f t="shared" si="8"/>
        <v>0</v>
      </c>
      <c r="X26" s="342">
        <f t="shared" si="8"/>
        <v>0</v>
      </c>
      <c r="Y26" s="354">
        <f>IFERROR((Y11*X11+Y16*X16)/X21-Y21,0)</f>
        <v>0</v>
      </c>
    </row>
    <row r="27" spans="1:25" s="5" customFormat="1" ht="14.5">
      <c r="A27" s="1253" t="s">
        <v>475</v>
      </c>
      <c r="B27" s="1265" t="s">
        <v>481</v>
      </c>
      <c r="C27" s="1247" t="s">
        <v>482</v>
      </c>
      <c r="D27" s="1248"/>
      <c r="E27" s="1248"/>
      <c r="F27" s="1248"/>
      <c r="G27" s="1248"/>
      <c r="H27" s="1248"/>
      <c r="I27" s="1248"/>
      <c r="J27" s="1248"/>
      <c r="K27" s="1248"/>
      <c r="L27" s="1248"/>
      <c r="M27" s="1248"/>
      <c r="N27" s="1248"/>
      <c r="O27" s="1248"/>
      <c r="P27" s="1248"/>
      <c r="Q27" s="1248"/>
      <c r="R27" s="1248"/>
      <c r="S27" s="1248"/>
      <c r="T27" s="1248"/>
      <c r="U27" s="1248"/>
      <c r="V27" s="1249"/>
      <c r="W27" s="1275" t="s">
        <v>483</v>
      </c>
      <c r="X27" s="1279" t="s">
        <v>484</v>
      </c>
      <c r="Y27" s="1249" t="s">
        <v>485</v>
      </c>
    </row>
    <row r="28" spans="1:25" s="5" customFormat="1" ht="15" thickBot="1">
      <c r="A28" s="1254"/>
      <c r="B28" s="1266"/>
      <c r="C28" s="886">
        <v>0</v>
      </c>
      <c r="D28" s="820">
        <v>0.5</v>
      </c>
      <c r="E28" s="265">
        <v>1</v>
      </c>
      <c r="F28" s="265">
        <v>2</v>
      </c>
      <c r="G28" s="265">
        <v>3</v>
      </c>
      <c r="H28" s="265">
        <v>4</v>
      </c>
      <c r="I28" s="265">
        <v>5</v>
      </c>
      <c r="J28" s="265">
        <v>6</v>
      </c>
      <c r="K28" s="820">
        <v>7</v>
      </c>
      <c r="L28" s="820">
        <v>8</v>
      </c>
      <c r="M28" s="820">
        <v>10</v>
      </c>
      <c r="N28" s="820">
        <v>12</v>
      </c>
      <c r="O28" s="820">
        <v>15</v>
      </c>
      <c r="P28" s="820">
        <v>20</v>
      </c>
      <c r="Q28" s="820">
        <v>25</v>
      </c>
      <c r="R28" s="820">
        <v>30</v>
      </c>
      <c r="S28" s="820">
        <v>35</v>
      </c>
      <c r="T28" s="820">
        <v>40</v>
      </c>
      <c r="U28" s="820">
        <v>45</v>
      </c>
      <c r="V28" s="320">
        <v>50</v>
      </c>
      <c r="W28" s="1276"/>
      <c r="X28" s="1280"/>
      <c r="Y28" s="1282"/>
    </row>
    <row r="29" spans="1:25" s="5" customFormat="1" ht="14.5">
      <c r="A29" s="1261" t="s">
        <v>486</v>
      </c>
      <c r="B29" s="292" t="s">
        <v>487</v>
      </c>
      <c r="C29" s="421">
        <v>136.87559867224499</v>
      </c>
      <c r="D29" s="884">
        <v>136.87559867224499</v>
      </c>
      <c r="E29" s="884">
        <v>136.87559867224499</v>
      </c>
      <c r="F29" s="884">
        <v>145.40401162133099</v>
      </c>
      <c r="G29" s="884">
        <v>146.23807692570099</v>
      </c>
      <c r="H29" s="884">
        <v>156.62208012898</v>
      </c>
      <c r="I29" s="884">
        <v>161.22944554276901</v>
      </c>
      <c r="J29" s="884">
        <v>158.78294260608001</v>
      </c>
      <c r="K29" s="884">
        <v>157.739416929046</v>
      </c>
      <c r="L29" s="884">
        <v>154.36070575385199</v>
      </c>
      <c r="M29" s="884">
        <v>149.232732076611</v>
      </c>
      <c r="N29" s="884">
        <v>150.15012457482999</v>
      </c>
      <c r="O29" s="884">
        <v>150.90669069729901</v>
      </c>
      <c r="P29" s="884">
        <v>142.92933364817401</v>
      </c>
      <c r="Q29" s="884">
        <v>136.12200281218099</v>
      </c>
      <c r="R29" s="884">
        <v>133.44332676817899</v>
      </c>
      <c r="S29" s="884">
        <v>133.44332676817899</v>
      </c>
      <c r="T29" s="884">
        <v>0</v>
      </c>
      <c r="U29" s="884">
        <v>0</v>
      </c>
      <c r="V29" s="885">
        <v>0</v>
      </c>
      <c r="W29" s="881"/>
      <c r="X29" s="344"/>
      <c r="Y29" s="1269"/>
    </row>
    <row r="30" spans="1:25" s="5" customFormat="1" ht="14.5">
      <c r="A30" s="1261"/>
      <c r="B30" s="295" t="s">
        <v>488</v>
      </c>
      <c r="C30" s="293">
        <v>-142.72646136271001</v>
      </c>
      <c r="D30" s="294">
        <v>-142.72646136271001</v>
      </c>
      <c r="E30" s="294">
        <v>-142.72646136271001</v>
      </c>
      <c r="F30" s="294">
        <v>-151.61942850273101</v>
      </c>
      <c r="G30" s="294">
        <v>-152.489146630672</v>
      </c>
      <c r="H30" s="294">
        <v>-163.317022792383</v>
      </c>
      <c r="I30" s="294">
        <v>-168.12133391937701</v>
      </c>
      <c r="J30" s="294">
        <v>-165.570253155134</v>
      </c>
      <c r="K30" s="294">
        <v>-164.48212109456901</v>
      </c>
      <c r="L30" s="294">
        <v>-160.95898406591101</v>
      </c>
      <c r="M30" s="294">
        <v>-155.61181083698199</v>
      </c>
      <c r="N30" s="294">
        <v>-156.56841804982099</v>
      </c>
      <c r="O30" s="294">
        <v>-157.35732422808999</v>
      </c>
      <c r="P30" s="294">
        <v>-149.03896833636699</v>
      </c>
      <c r="Q30" s="294">
        <v>-141.94065241321201</v>
      </c>
      <c r="R30" s="294">
        <v>-139.14747410673499</v>
      </c>
      <c r="S30" s="294">
        <v>-139.14747410673499</v>
      </c>
      <c r="T30" s="294">
        <v>0</v>
      </c>
      <c r="U30" s="294">
        <v>0</v>
      </c>
      <c r="V30" s="879">
        <v>0</v>
      </c>
      <c r="W30" s="882"/>
      <c r="X30" s="345"/>
      <c r="Y30" s="1270"/>
    </row>
    <row r="31" spans="1:25" s="5" customFormat="1" ht="14.5">
      <c r="A31" s="1261"/>
      <c r="B31" s="292" t="s">
        <v>489</v>
      </c>
      <c r="C31" s="293">
        <v>-200</v>
      </c>
      <c r="D31" s="294">
        <v>-200</v>
      </c>
      <c r="E31" s="294">
        <v>-200</v>
      </c>
      <c r="F31" s="294">
        <v>-190</v>
      </c>
      <c r="G31" s="294">
        <v>-180</v>
      </c>
      <c r="H31" s="294">
        <v>-170</v>
      </c>
      <c r="I31" s="294">
        <v>-160</v>
      </c>
      <c r="J31" s="294">
        <v>-146.65306219572699</v>
      </c>
      <c r="K31" s="294">
        <v>-137.60631854720501</v>
      </c>
      <c r="L31" s="294">
        <v>-102.434200207347</v>
      </c>
      <c r="M31" s="294">
        <v>-67.231906910887503</v>
      </c>
      <c r="N31" s="294">
        <v>-23.473003498665499</v>
      </c>
      <c r="O31" s="294">
        <v>64.173826883576197</v>
      </c>
      <c r="P31" s="294">
        <v>129.641935804062</v>
      </c>
      <c r="Q31" s="294">
        <v>146.96603839653599</v>
      </c>
      <c r="R31" s="294">
        <v>134.04613643537701</v>
      </c>
      <c r="S31" s="294">
        <v>134.04613643537701</v>
      </c>
      <c r="T31" s="294">
        <v>0</v>
      </c>
      <c r="U31" s="294">
        <v>0</v>
      </c>
      <c r="V31" s="879">
        <v>0</v>
      </c>
      <c r="W31" s="882"/>
      <c r="X31" s="345"/>
      <c r="Y31" s="1270"/>
    </row>
    <row r="32" spans="1:25" s="5" customFormat="1" ht="14.5">
      <c r="A32" s="1261"/>
      <c r="B32" s="292" t="s">
        <v>490</v>
      </c>
      <c r="C32" s="293">
        <v>250</v>
      </c>
      <c r="D32" s="294">
        <v>250</v>
      </c>
      <c r="E32" s="294">
        <v>250</v>
      </c>
      <c r="F32" s="294">
        <v>220</v>
      </c>
      <c r="G32" s="294">
        <v>200</v>
      </c>
      <c r="H32" s="294">
        <v>180</v>
      </c>
      <c r="I32" s="294">
        <v>160</v>
      </c>
      <c r="J32" s="294">
        <v>140.64123424279501</v>
      </c>
      <c r="K32" s="294">
        <v>131.965348628431</v>
      </c>
      <c r="L32" s="294">
        <v>98.235059876265098</v>
      </c>
      <c r="M32" s="294">
        <v>64.475833145742698</v>
      </c>
      <c r="N32" s="294">
        <v>22.510762025765199</v>
      </c>
      <c r="O32" s="294">
        <v>-61.5431146398018</v>
      </c>
      <c r="P32" s="294">
        <v>-124.327454115989</v>
      </c>
      <c r="Q32" s="294">
        <v>-140.941380441663</v>
      </c>
      <c r="R32" s="294">
        <v>-128.551110979112</v>
      </c>
      <c r="S32" s="294">
        <v>-128.551110979112</v>
      </c>
      <c r="T32" s="294">
        <v>0</v>
      </c>
      <c r="U32" s="294">
        <v>0</v>
      </c>
      <c r="V32" s="879">
        <v>0</v>
      </c>
      <c r="W32" s="882"/>
      <c r="X32" s="345"/>
      <c r="Y32" s="1270"/>
    </row>
    <row r="33" spans="1:25" s="5" customFormat="1" ht="14.5">
      <c r="A33" s="1261"/>
      <c r="B33" s="292" t="s">
        <v>491</v>
      </c>
      <c r="C33" s="293">
        <v>253.94525127919499</v>
      </c>
      <c r="D33" s="294">
        <v>253.94525127919499</v>
      </c>
      <c r="E33" s="294">
        <v>253.94525127919499</v>
      </c>
      <c r="F33" s="294">
        <v>137.99434456620199</v>
      </c>
      <c r="G33" s="294">
        <v>48.804209227960698</v>
      </c>
      <c r="H33" s="294">
        <v>-17.420774173475401</v>
      </c>
      <c r="I33" s="294">
        <v>-96.987153927895406</v>
      </c>
      <c r="J33" s="294">
        <v>-138.340697589</v>
      </c>
      <c r="K33" s="294">
        <v>-175.195520675686</v>
      </c>
      <c r="L33" s="294">
        <v>-173.22372265089501</v>
      </c>
      <c r="M33" s="294">
        <v>-186.30897810810399</v>
      </c>
      <c r="N33" s="294">
        <v>-166.08415635047399</v>
      </c>
      <c r="O33" s="294">
        <v>-89.121370160745101</v>
      </c>
      <c r="P33" s="294">
        <v>52.7385715909124</v>
      </c>
      <c r="Q33" s="294">
        <v>105.371122342028</v>
      </c>
      <c r="R33" s="294">
        <v>117.30249635325001</v>
      </c>
      <c r="S33" s="294">
        <v>117.30249635325001</v>
      </c>
      <c r="T33" s="294">
        <v>0</v>
      </c>
      <c r="U33" s="294">
        <v>0</v>
      </c>
      <c r="V33" s="879">
        <v>0</v>
      </c>
      <c r="W33" s="882"/>
      <c r="X33" s="345"/>
      <c r="Y33" s="1270"/>
    </row>
    <row r="34" spans="1:25" s="5" customFormat="1" ht="14.5">
      <c r="A34" s="1262"/>
      <c r="B34" s="296" t="s">
        <v>492</v>
      </c>
      <c r="C34" s="297">
        <v>-200</v>
      </c>
      <c r="D34" s="298">
        <v>-200</v>
      </c>
      <c r="E34" s="298">
        <v>-200</v>
      </c>
      <c r="F34" s="298">
        <v>-131.33227165070599</v>
      </c>
      <c r="G34" s="298">
        <v>-46.448045999084101</v>
      </c>
      <c r="H34" s="298">
        <v>16.5797363167942</v>
      </c>
      <c r="I34" s="298">
        <v>93.011307298243295</v>
      </c>
      <c r="J34" s="298">
        <v>132.66962287469499</v>
      </c>
      <c r="K34" s="298">
        <v>168.013636351846</v>
      </c>
      <c r="L34" s="298">
        <v>166.12266930532201</v>
      </c>
      <c r="M34" s="298">
        <v>178.67151383901401</v>
      </c>
      <c r="N34" s="298">
        <v>159.27577909099099</v>
      </c>
      <c r="O34" s="298">
        <v>85.467969840873806</v>
      </c>
      <c r="P34" s="298">
        <v>-50.576630925365301</v>
      </c>
      <c r="Q34" s="298">
        <v>-101.05158718031301</v>
      </c>
      <c r="R34" s="298">
        <v>-112.493851951512</v>
      </c>
      <c r="S34" s="298">
        <v>-112.493851951512</v>
      </c>
      <c r="T34" s="298">
        <v>0</v>
      </c>
      <c r="U34" s="298">
        <v>0</v>
      </c>
      <c r="V34" s="880">
        <v>0</v>
      </c>
      <c r="W34" s="883"/>
      <c r="X34" s="346"/>
      <c r="Y34" s="1271"/>
    </row>
    <row r="35" spans="1:25" s="5" customFormat="1" ht="14.5">
      <c r="A35" s="1261" t="s">
        <v>176</v>
      </c>
      <c r="B35" s="292" t="s">
        <v>487</v>
      </c>
      <c r="C35" s="299">
        <f>C$26*C29/10</f>
        <v>0</v>
      </c>
      <c r="D35" s="300">
        <f t="shared" ref="D35:P35" si="9">D$26*D29/10</f>
        <v>0</v>
      </c>
      <c r="E35" s="300">
        <f t="shared" si="9"/>
        <v>0</v>
      </c>
      <c r="F35" s="300">
        <f t="shared" si="9"/>
        <v>0</v>
      </c>
      <c r="G35" s="300">
        <f t="shared" si="9"/>
        <v>0</v>
      </c>
      <c r="H35" s="300">
        <f t="shared" si="9"/>
        <v>0</v>
      </c>
      <c r="I35" s="300">
        <f t="shared" si="9"/>
        <v>0</v>
      </c>
      <c r="J35" s="300">
        <f t="shared" si="9"/>
        <v>0</v>
      </c>
      <c r="K35" s="300">
        <f t="shared" si="9"/>
        <v>0</v>
      </c>
      <c r="L35" s="300">
        <f t="shared" si="9"/>
        <v>0</v>
      </c>
      <c r="M35" s="300">
        <f t="shared" si="9"/>
        <v>0</v>
      </c>
      <c r="N35" s="300">
        <f t="shared" si="9"/>
        <v>0</v>
      </c>
      <c r="O35" s="300">
        <f t="shared" si="9"/>
        <v>0</v>
      </c>
      <c r="P35" s="300">
        <f t="shared" si="9"/>
        <v>0</v>
      </c>
      <c r="Q35" s="300">
        <f t="shared" ref="Q35:V35" si="10">Q$26*Q29/10</f>
        <v>0</v>
      </c>
      <c r="R35" s="300">
        <f t="shared" si="10"/>
        <v>0</v>
      </c>
      <c r="S35" s="300">
        <f t="shared" si="10"/>
        <v>0</v>
      </c>
      <c r="T35" s="300">
        <f t="shared" si="10"/>
        <v>0</v>
      </c>
      <c r="U35" s="300">
        <f t="shared" si="10"/>
        <v>0</v>
      </c>
      <c r="V35" s="347">
        <f t="shared" si="10"/>
        <v>0</v>
      </c>
      <c r="W35" s="348">
        <f>IFERROR(MIN(0.4,1-'表2-1 期限结构匹配测试表_修正久期'!$E$17/'表2-1 期限结构匹配测试表_修正久期'!$E$9)*MIN(SUMPRODUCT('表2-2 期限结构匹配测试表_关键久期'!$C$19:$V$19,'表2-2 期限结构匹配测试表_关键久期'!C29:V29)/10,0),0)+IFERROR(MIN(0.4,1-'表2-1 期限结构匹配测试表_修正久期'!$E$18/'表2-1 期限结构匹配测试表_修正久期'!$E$10)*MIN(SUMPRODUCT('表2-2 期限结构匹配测试表_关键久期'!$C$20:$V$20,'表2-2 期限结构匹配测试表_关键久期'!C29:V29)/10,0),0)</f>
        <v>0</v>
      </c>
      <c r="X35" s="348">
        <f>SUM(C35:W35)</f>
        <v>0</v>
      </c>
      <c r="Y35" s="1272">
        <f>IFERROR(MAX(X35:X40)/'表1-1 资产配置状况'!D8,0)</f>
        <v>0</v>
      </c>
    </row>
    <row r="36" spans="1:25" s="5" customFormat="1" ht="14.5">
      <c r="A36" s="1261"/>
      <c r="B36" s="295" t="s">
        <v>488</v>
      </c>
      <c r="C36" s="301">
        <f t="shared" ref="C36:O40" si="11">C$26*C30/10</f>
        <v>0</v>
      </c>
      <c r="D36" s="302">
        <f t="shared" si="11"/>
        <v>0</v>
      </c>
      <c r="E36" s="302">
        <f t="shared" si="11"/>
        <v>0</v>
      </c>
      <c r="F36" s="302">
        <f t="shared" si="11"/>
        <v>0</v>
      </c>
      <c r="G36" s="302">
        <f t="shared" si="11"/>
        <v>0</v>
      </c>
      <c r="H36" s="302">
        <f t="shared" si="11"/>
        <v>0</v>
      </c>
      <c r="I36" s="302">
        <f t="shared" si="11"/>
        <v>0</v>
      </c>
      <c r="J36" s="302">
        <f t="shared" si="11"/>
        <v>0</v>
      </c>
      <c r="K36" s="302">
        <f t="shared" si="11"/>
        <v>0</v>
      </c>
      <c r="L36" s="302">
        <f t="shared" si="11"/>
        <v>0</v>
      </c>
      <c r="M36" s="302">
        <f t="shared" si="11"/>
        <v>0</v>
      </c>
      <c r="N36" s="302">
        <f t="shared" si="11"/>
        <v>0</v>
      </c>
      <c r="O36" s="302">
        <f t="shared" si="11"/>
        <v>0</v>
      </c>
      <c r="P36" s="302">
        <f t="shared" ref="P36:V36" si="12">P$26*P30/10</f>
        <v>0</v>
      </c>
      <c r="Q36" s="302">
        <f t="shared" si="12"/>
        <v>0</v>
      </c>
      <c r="R36" s="302">
        <f t="shared" si="12"/>
        <v>0</v>
      </c>
      <c r="S36" s="302">
        <f t="shared" si="12"/>
        <v>0</v>
      </c>
      <c r="T36" s="302">
        <f t="shared" si="12"/>
        <v>0</v>
      </c>
      <c r="U36" s="302">
        <f t="shared" si="12"/>
        <v>0</v>
      </c>
      <c r="V36" s="349">
        <f t="shared" si="12"/>
        <v>0</v>
      </c>
      <c r="W36" s="350">
        <f>IFERROR(MIN(0.4,1-'表2-1 期限结构匹配测试表_修正久期'!$E$17/'表2-1 期限结构匹配测试表_修正久期'!$E$9)*MIN(SUMPRODUCT('表2-2 期限结构匹配测试表_关键久期'!$C$19:$V$19,'表2-2 期限结构匹配测试表_关键久期'!C30:V30)/10,0),0)+IFERROR(MIN(0.4,1-'表2-1 期限结构匹配测试表_修正久期'!$E$18/'表2-1 期限结构匹配测试表_修正久期'!$E$10)*MIN(SUMPRODUCT('表2-2 期限结构匹配测试表_关键久期'!$C$20:$V$20,'表2-2 期限结构匹配测试表_关键久期'!C30:V30)/10,0),0)</f>
        <v>0</v>
      </c>
      <c r="X36" s="350">
        <f t="shared" ref="X36:X40" si="13">SUM(C36:W36)</f>
        <v>0</v>
      </c>
      <c r="Y36" s="1273"/>
    </row>
    <row r="37" spans="1:25" s="5" customFormat="1" ht="14.5">
      <c r="A37" s="1261"/>
      <c r="B37" s="292" t="s">
        <v>489</v>
      </c>
      <c r="C37" s="301">
        <f t="shared" si="11"/>
        <v>0</v>
      </c>
      <c r="D37" s="302">
        <f t="shared" si="11"/>
        <v>0</v>
      </c>
      <c r="E37" s="302">
        <f t="shared" si="11"/>
        <v>0</v>
      </c>
      <c r="F37" s="302">
        <f t="shared" si="11"/>
        <v>0</v>
      </c>
      <c r="G37" s="302">
        <f t="shared" si="11"/>
        <v>0</v>
      </c>
      <c r="H37" s="302">
        <f t="shared" si="11"/>
        <v>0</v>
      </c>
      <c r="I37" s="302">
        <f t="shared" si="11"/>
        <v>0</v>
      </c>
      <c r="J37" s="302">
        <f t="shared" si="11"/>
        <v>0</v>
      </c>
      <c r="K37" s="302">
        <f t="shared" si="11"/>
        <v>0</v>
      </c>
      <c r="L37" s="302">
        <f t="shared" si="11"/>
        <v>0</v>
      </c>
      <c r="M37" s="302">
        <f t="shared" si="11"/>
        <v>0</v>
      </c>
      <c r="N37" s="302">
        <f t="shared" si="11"/>
        <v>0</v>
      </c>
      <c r="O37" s="302">
        <f t="shared" si="11"/>
        <v>0</v>
      </c>
      <c r="P37" s="302">
        <f t="shared" ref="P37:V37" si="14">P$26*P31/10</f>
        <v>0</v>
      </c>
      <c r="Q37" s="302">
        <f t="shared" si="14"/>
        <v>0</v>
      </c>
      <c r="R37" s="302">
        <f t="shared" si="14"/>
        <v>0</v>
      </c>
      <c r="S37" s="302">
        <f t="shared" si="14"/>
        <v>0</v>
      </c>
      <c r="T37" s="302">
        <f t="shared" si="14"/>
        <v>0</v>
      </c>
      <c r="U37" s="302">
        <f t="shared" si="14"/>
        <v>0</v>
      </c>
      <c r="V37" s="349">
        <f t="shared" si="14"/>
        <v>0</v>
      </c>
      <c r="W37" s="350">
        <f>IFERROR(MIN(0.4,1-'表2-1 期限结构匹配测试表_修正久期'!$E$17/'表2-1 期限结构匹配测试表_修正久期'!$E$9)*MIN(SUMPRODUCT('表2-2 期限结构匹配测试表_关键久期'!$C$19:$V$19,'表2-2 期限结构匹配测试表_关键久期'!C31:V31)/10,0),0)+IFERROR(MIN(0.4,1-'表2-1 期限结构匹配测试表_修正久期'!$E$18/'表2-1 期限结构匹配测试表_修正久期'!$E$10)*MIN(SUMPRODUCT('表2-2 期限结构匹配测试表_关键久期'!$C$20:$V$20,'表2-2 期限结构匹配测试表_关键久期'!C31:V31)/10,0),0)</f>
        <v>0</v>
      </c>
      <c r="X37" s="350">
        <f t="shared" si="13"/>
        <v>0</v>
      </c>
      <c r="Y37" s="1273"/>
    </row>
    <row r="38" spans="1:25" s="5" customFormat="1" ht="14.5">
      <c r="A38" s="1261"/>
      <c r="B38" s="292" t="s">
        <v>490</v>
      </c>
      <c r="C38" s="301">
        <f t="shared" si="11"/>
        <v>0</v>
      </c>
      <c r="D38" s="302">
        <f t="shared" si="11"/>
        <v>0</v>
      </c>
      <c r="E38" s="302">
        <f t="shared" si="11"/>
        <v>0</v>
      </c>
      <c r="F38" s="302">
        <f t="shared" si="11"/>
        <v>0</v>
      </c>
      <c r="G38" s="302">
        <f t="shared" si="11"/>
        <v>0</v>
      </c>
      <c r="H38" s="302">
        <f t="shared" si="11"/>
        <v>0</v>
      </c>
      <c r="I38" s="302">
        <f t="shared" si="11"/>
        <v>0</v>
      </c>
      <c r="J38" s="302">
        <f t="shared" si="11"/>
        <v>0</v>
      </c>
      <c r="K38" s="302">
        <f t="shared" si="11"/>
        <v>0</v>
      </c>
      <c r="L38" s="302">
        <f t="shared" si="11"/>
        <v>0</v>
      </c>
      <c r="M38" s="302">
        <f t="shared" si="11"/>
        <v>0</v>
      </c>
      <c r="N38" s="302">
        <f t="shared" si="11"/>
        <v>0</v>
      </c>
      <c r="O38" s="302">
        <f t="shared" si="11"/>
        <v>0</v>
      </c>
      <c r="P38" s="302">
        <f t="shared" ref="P38:V38" si="15">P$26*P32/10</f>
        <v>0</v>
      </c>
      <c r="Q38" s="302">
        <f t="shared" si="15"/>
        <v>0</v>
      </c>
      <c r="R38" s="302">
        <f t="shared" si="15"/>
        <v>0</v>
      </c>
      <c r="S38" s="302">
        <f t="shared" si="15"/>
        <v>0</v>
      </c>
      <c r="T38" s="302">
        <f t="shared" si="15"/>
        <v>0</v>
      </c>
      <c r="U38" s="302">
        <f t="shared" si="15"/>
        <v>0</v>
      </c>
      <c r="V38" s="349">
        <f t="shared" si="15"/>
        <v>0</v>
      </c>
      <c r="W38" s="350">
        <f>IFERROR(MIN(0.4,1-'表2-1 期限结构匹配测试表_修正久期'!$E$17/'表2-1 期限结构匹配测试表_修正久期'!$E$9)*MIN(SUMPRODUCT('表2-2 期限结构匹配测试表_关键久期'!$C$19:$V$19,'表2-2 期限结构匹配测试表_关键久期'!C32:V32)/10,0),0)+IFERROR(MIN(0.4,1-'表2-1 期限结构匹配测试表_修正久期'!$E$18/'表2-1 期限结构匹配测试表_修正久期'!$E$10)*MIN(SUMPRODUCT('表2-2 期限结构匹配测试表_关键久期'!$C$20:$V$20,'表2-2 期限结构匹配测试表_关键久期'!C32:V32)/10,0),0)</f>
        <v>0</v>
      </c>
      <c r="X38" s="350">
        <f t="shared" si="13"/>
        <v>0</v>
      </c>
      <c r="Y38" s="1273"/>
    </row>
    <row r="39" spans="1:25" s="5" customFormat="1" ht="14.5">
      <c r="A39" s="1261"/>
      <c r="B39" s="292" t="s">
        <v>491</v>
      </c>
      <c r="C39" s="301">
        <f t="shared" si="11"/>
        <v>0</v>
      </c>
      <c r="D39" s="302">
        <f t="shared" si="11"/>
        <v>0</v>
      </c>
      <c r="E39" s="302">
        <f t="shared" si="11"/>
        <v>0</v>
      </c>
      <c r="F39" s="302">
        <f t="shared" si="11"/>
        <v>0</v>
      </c>
      <c r="G39" s="302">
        <f t="shared" si="11"/>
        <v>0</v>
      </c>
      <c r="H39" s="302">
        <f t="shared" si="11"/>
        <v>0</v>
      </c>
      <c r="I39" s="302">
        <f t="shared" si="11"/>
        <v>0</v>
      </c>
      <c r="J39" s="302">
        <f t="shared" si="11"/>
        <v>0</v>
      </c>
      <c r="K39" s="302">
        <f t="shared" si="11"/>
        <v>0</v>
      </c>
      <c r="L39" s="302">
        <f t="shared" si="11"/>
        <v>0</v>
      </c>
      <c r="M39" s="302">
        <f t="shared" si="11"/>
        <v>0</v>
      </c>
      <c r="N39" s="302">
        <f t="shared" si="11"/>
        <v>0</v>
      </c>
      <c r="O39" s="302">
        <f t="shared" si="11"/>
        <v>0</v>
      </c>
      <c r="P39" s="302">
        <f t="shared" ref="P39:V39" si="16">P$26*P33/10</f>
        <v>0</v>
      </c>
      <c r="Q39" s="302">
        <f t="shared" si="16"/>
        <v>0</v>
      </c>
      <c r="R39" s="302">
        <f t="shared" si="16"/>
        <v>0</v>
      </c>
      <c r="S39" s="302">
        <f t="shared" si="16"/>
        <v>0</v>
      </c>
      <c r="T39" s="302">
        <f t="shared" si="16"/>
        <v>0</v>
      </c>
      <c r="U39" s="302">
        <f t="shared" si="16"/>
        <v>0</v>
      </c>
      <c r="V39" s="349">
        <f t="shared" si="16"/>
        <v>0</v>
      </c>
      <c r="W39" s="350">
        <f>IFERROR(MIN(0.4,1-'表2-1 期限结构匹配测试表_修正久期'!$E$17/'表2-1 期限结构匹配测试表_修正久期'!$E$9)*MIN(SUMPRODUCT('表2-2 期限结构匹配测试表_关键久期'!$C$19:$V$19,'表2-2 期限结构匹配测试表_关键久期'!C33:V33)/10,0),0)+IFERROR(MIN(0.4,1-'表2-1 期限结构匹配测试表_修正久期'!$E$18/'表2-1 期限结构匹配测试表_修正久期'!$E$10)*MIN(SUMPRODUCT('表2-2 期限结构匹配测试表_关键久期'!$C$20:$V$20,'表2-2 期限结构匹配测试表_关键久期'!C33:V33)/10,0),0)</f>
        <v>0</v>
      </c>
      <c r="X39" s="350">
        <f t="shared" si="13"/>
        <v>0</v>
      </c>
      <c r="Y39" s="1273"/>
    </row>
    <row r="40" spans="1:25" s="5" customFormat="1" ht="15" customHeight="1">
      <c r="A40" s="1261"/>
      <c r="B40" s="303" t="s">
        <v>492</v>
      </c>
      <c r="C40" s="304">
        <f t="shared" si="11"/>
        <v>0</v>
      </c>
      <c r="D40" s="305">
        <f t="shared" si="11"/>
        <v>0</v>
      </c>
      <c r="E40" s="305">
        <f t="shared" si="11"/>
        <v>0</v>
      </c>
      <c r="F40" s="305">
        <f t="shared" si="11"/>
        <v>0</v>
      </c>
      <c r="G40" s="305">
        <f t="shared" si="11"/>
        <v>0</v>
      </c>
      <c r="H40" s="305">
        <f t="shared" si="11"/>
        <v>0</v>
      </c>
      <c r="I40" s="305">
        <f t="shared" si="11"/>
        <v>0</v>
      </c>
      <c r="J40" s="305">
        <f t="shared" si="11"/>
        <v>0</v>
      </c>
      <c r="K40" s="305">
        <f t="shared" si="11"/>
        <v>0</v>
      </c>
      <c r="L40" s="305">
        <f t="shared" si="11"/>
        <v>0</v>
      </c>
      <c r="M40" s="305">
        <f t="shared" si="11"/>
        <v>0</v>
      </c>
      <c r="N40" s="305">
        <f t="shared" si="11"/>
        <v>0</v>
      </c>
      <c r="O40" s="305">
        <f t="shared" si="11"/>
        <v>0</v>
      </c>
      <c r="P40" s="305">
        <f t="shared" ref="P40:V40" si="17">P$26*P34/10</f>
        <v>0</v>
      </c>
      <c r="Q40" s="305">
        <f t="shared" si="17"/>
        <v>0</v>
      </c>
      <c r="R40" s="305">
        <f t="shared" si="17"/>
        <v>0</v>
      </c>
      <c r="S40" s="305">
        <f t="shared" si="17"/>
        <v>0</v>
      </c>
      <c r="T40" s="305">
        <f t="shared" si="17"/>
        <v>0</v>
      </c>
      <c r="U40" s="305">
        <f t="shared" si="17"/>
        <v>0</v>
      </c>
      <c r="V40" s="351">
        <f t="shared" si="17"/>
        <v>0</v>
      </c>
      <c r="W40" s="352">
        <f>IFERROR(MIN(0.4,1-'表2-1 期限结构匹配测试表_修正久期'!$E$17/'表2-1 期限结构匹配测试表_修正久期'!$E$9)*MIN(SUMPRODUCT('表2-2 期限结构匹配测试表_关键久期'!$C$19:$V$19,'表2-2 期限结构匹配测试表_关键久期'!C34:V34)/10,0),0)+IFERROR(MIN(0.4,1-'表2-1 期限结构匹配测试表_修正久期'!$E$18/'表2-1 期限结构匹配测试表_修正久期'!$E$10)*MIN(SUMPRODUCT('表2-2 期限结构匹配测试表_关键久期'!$C$20:$V$20,'表2-2 期限结构匹配测试表_关键久期'!C34:V34)/10,0),0)</f>
        <v>0</v>
      </c>
      <c r="X40" s="352">
        <f t="shared" si="13"/>
        <v>0</v>
      </c>
      <c r="Y40" s="1274"/>
    </row>
    <row r="41" spans="1:25" ht="45" customHeight="1">
      <c r="A41" s="1250" t="s">
        <v>493</v>
      </c>
      <c r="B41" s="1251"/>
      <c r="C41" s="1252"/>
      <c r="D41" s="1252"/>
      <c r="E41" s="1252"/>
      <c r="F41" s="1252"/>
      <c r="G41" s="1252"/>
      <c r="H41" s="1252"/>
      <c r="I41" s="1252"/>
      <c r="J41" s="1252"/>
      <c r="K41" s="1252"/>
      <c r="L41" s="1252"/>
      <c r="M41" s="1252"/>
      <c r="N41" s="1252"/>
      <c r="O41" s="1252"/>
      <c r="P41" s="1252"/>
      <c r="Q41" s="1252"/>
      <c r="R41" s="1252"/>
      <c r="S41" s="1252"/>
      <c r="T41" s="1252"/>
      <c r="U41" s="1252"/>
      <c r="V41" s="1252"/>
      <c r="W41" s="1252"/>
      <c r="X41" s="1252"/>
      <c r="Y41" s="1252"/>
    </row>
  </sheetData>
  <sheetProtection formatCells="0" formatColumns="0" formatRows="0"/>
  <protectedRanges>
    <protectedRange sqref="B3:R3 B2:J2 Q2:R2" name="区域1" securityDescriptor=""/>
    <protectedRange sqref="B3:R3 B2:J2 Q2:R2" name="区域4" securityDescriptor=""/>
    <protectedRange sqref="X6" name="区域2_8" securityDescriptor=""/>
    <protectedRange sqref="X9:X10" name="区域2_9" securityDescriptor=""/>
    <protectedRange sqref="X17" name="区域2_10" securityDescriptor=""/>
    <protectedRange sqref="X19:X20" name="区域2_11" securityDescriptor=""/>
    <protectedRange sqref="X11" name="区域2_30" securityDescriptor=""/>
    <protectedRange sqref="X21" name="区域2_31" securityDescriptor=""/>
    <protectedRange sqref="K2:O2" name="区域1_1" securityDescriptor=""/>
    <protectedRange sqref="D9:V10" name="区域2_4_1" securityDescriptor=""/>
    <protectedRange sqref="D6:V6" name="区域2_5_1" securityDescriptor=""/>
    <protectedRange sqref="D17:V17" name="区域2_6_1" securityDescriptor=""/>
    <protectedRange sqref="D19:V20" name="区域2_7_2" securityDescriptor=""/>
  </protectedRanges>
  <mergeCells count="23">
    <mergeCell ref="Y29:Y34"/>
    <mergeCell ref="Y35:Y40"/>
    <mergeCell ref="W27:W28"/>
    <mergeCell ref="X4:X5"/>
    <mergeCell ref="X27:X28"/>
    <mergeCell ref="Y4:Y5"/>
    <mergeCell ref="Y27:Y28"/>
    <mergeCell ref="A1:Y1"/>
    <mergeCell ref="C4:V4"/>
    <mergeCell ref="C27:V27"/>
    <mergeCell ref="A41:B41"/>
    <mergeCell ref="C41:Y41"/>
    <mergeCell ref="A4:A5"/>
    <mergeCell ref="A6:A11"/>
    <mergeCell ref="A12:A16"/>
    <mergeCell ref="A17:A21"/>
    <mergeCell ref="A22:A26"/>
    <mergeCell ref="A27:A28"/>
    <mergeCell ref="A29:A34"/>
    <mergeCell ref="A35:A40"/>
    <mergeCell ref="B4:B5"/>
    <mergeCell ref="B27:B28"/>
    <mergeCell ref="W4:W5"/>
  </mergeCells>
  <phoneticPr fontId="46" type="noConversion"/>
  <dataValidations count="1">
    <dataValidation showInputMessage="1" showErrorMessage="1" sqref="O2"/>
  </dataValidations>
  <pageMargins left="0.70763888888888904" right="0.70763888888888904" top="0.74791666666666701" bottom="0.74791666666666701" header="0.31388888888888899" footer="0.31388888888888899"/>
  <pageSetup paperSize="9" scale="3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8"/>
  <sheetViews>
    <sheetView view="pageBreakPreview" topLeftCell="A37" zoomScale="70" zoomScaleNormal="110" zoomScaleSheetLayoutView="70" workbookViewId="0">
      <selection activeCell="F59" sqref="F59"/>
    </sheetView>
  </sheetViews>
  <sheetFormatPr defaultColWidth="9" defaultRowHeight="14.5"/>
  <cols>
    <col min="1" max="1" width="62.58203125" customWidth="1"/>
    <col min="2" max="2" width="25.25" customWidth="1"/>
    <col min="3" max="3" width="13.83203125" customWidth="1"/>
    <col min="4" max="4" width="15.25" customWidth="1"/>
    <col min="5" max="5" width="20.08203125" customWidth="1"/>
    <col min="6" max="6" width="17.08203125" customWidth="1"/>
    <col min="7" max="7" width="13" customWidth="1"/>
    <col min="8" max="8" width="16.33203125" customWidth="1"/>
    <col min="9" max="9" width="14" customWidth="1"/>
    <col min="10" max="16384" width="9" style="72"/>
  </cols>
  <sheetData>
    <row r="1" spans="1:9" ht="25">
      <c r="A1" s="1121" t="s">
        <v>494</v>
      </c>
      <c r="B1" s="1121"/>
      <c r="C1" s="1121"/>
      <c r="D1" s="1121"/>
      <c r="E1" s="1121"/>
      <c r="F1" s="1121"/>
      <c r="G1" s="1121"/>
      <c r="H1" s="1121"/>
      <c r="I1" s="1121"/>
    </row>
    <row r="2" spans="1:9">
      <c r="A2" s="175" t="str">
        <f>'表1-1 资产配置状况'!A2</f>
        <v>公司名称：</v>
      </c>
      <c r="B2" s="9" t="str">
        <f>'表2-2 期限结构匹配测试表_关键久期'!K2</f>
        <v xml:space="preserve"> 年 月 日</v>
      </c>
      <c r="C2" s="10"/>
      <c r="D2" s="10"/>
      <c r="E2" s="10"/>
      <c r="F2" s="10"/>
      <c r="G2" s="10"/>
      <c r="H2" s="72"/>
      <c r="I2" s="72"/>
    </row>
    <row r="3" spans="1:9">
      <c r="A3" s="175" t="s">
        <v>49</v>
      </c>
      <c r="B3" s="72"/>
      <c r="C3" s="72"/>
      <c r="D3" s="176"/>
      <c r="E3" s="72"/>
      <c r="F3" s="72"/>
      <c r="G3" s="72"/>
      <c r="H3" s="177" t="s">
        <v>165</v>
      </c>
      <c r="I3" s="72"/>
    </row>
    <row r="4" spans="1:9">
      <c r="A4" s="74" t="s">
        <v>495</v>
      </c>
      <c r="B4" s="178"/>
      <c r="C4" s="179" t="s">
        <v>176</v>
      </c>
      <c r="D4" s="179" t="s">
        <v>177</v>
      </c>
      <c r="E4" s="179" t="s">
        <v>178</v>
      </c>
      <c r="F4" s="179" t="s">
        <v>179</v>
      </c>
      <c r="G4" s="179" t="s">
        <v>180</v>
      </c>
      <c r="H4" s="180" t="s">
        <v>181</v>
      </c>
      <c r="I4" s="72"/>
    </row>
    <row r="5" spans="1:9">
      <c r="A5" s="181" t="s">
        <v>496</v>
      </c>
      <c r="B5" s="182"/>
      <c r="C5" s="183"/>
      <c r="D5" s="183"/>
      <c r="E5" s="183"/>
      <c r="F5" s="183"/>
      <c r="G5" s="183"/>
      <c r="H5" s="184"/>
      <c r="I5" s="72"/>
    </row>
    <row r="6" spans="1:9">
      <c r="A6" s="185" t="s">
        <v>250</v>
      </c>
      <c r="B6" s="186" t="s">
        <v>310</v>
      </c>
      <c r="C6" s="187">
        <f>'表1-1 资产配置状况'!C81</f>
        <v>0</v>
      </c>
      <c r="D6" s="187">
        <f>'表1-1 资产配置状况'!H81</f>
        <v>0</v>
      </c>
      <c r="E6" s="187">
        <f>'表1-1 资产配置状况'!K81</f>
        <v>0</v>
      </c>
      <c r="F6" s="187">
        <f>'表1-1 资产配置状况'!N81</f>
        <v>0</v>
      </c>
      <c r="G6" s="187">
        <f>'表1-1 资产配置状况'!Q81</f>
        <v>0</v>
      </c>
      <c r="H6" s="188">
        <f>'表1-1 资产配置状况'!T81</f>
        <v>0</v>
      </c>
      <c r="I6" s="72"/>
    </row>
    <row r="7" spans="1:9">
      <c r="A7" s="189" t="s">
        <v>497</v>
      </c>
      <c r="B7" s="186" t="s">
        <v>498</v>
      </c>
      <c r="C7" s="190"/>
      <c r="D7" s="190"/>
      <c r="E7" s="191"/>
      <c r="F7" s="190"/>
      <c r="G7" s="190"/>
      <c r="H7" s="192"/>
      <c r="I7" s="72"/>
    </row>
    <row r="8" spans="1:9">
      <c r="A8" s="193" t="s">
        <v>499</v>
      </c>
      <c r="B8" s="186" t="s">
        <v>500</v>
      </c>
      <c r="C8" s="194" t="e">
        <f t="shared" ref="C8:H8" si="0">ROUND(C7/C6,4)</f>
        <v>#DIV/0!</v>
      </c>
      <c r="D8" s="194" t="e">
        <f t="shared" si="0"/>
        <v>#DIV/0!</v>
      </c>
      <c r="E8" s="194" t="e">
        <f t="shared" si="0"/>
        <v>#DIV/0!</v>
      </c>
      <c r="F8" s="194" t="e">
        <f t="shared" si="0"/>
        <v>#DIV/0!</v>
      </c>
      <c r="G8" s="194" t="e">
        <f t="shared" si="0"/>
        <v>#DIV/0!</v>
      </c>
      <c r="H8" s="195" t="e">
        <f t="shared" si="0"/>
        <v>#DIV/0!</v>
      </c>
      <c r="I8" s="72"/>
    </row>
    <row r="9" spans="1:9">
      <c r="A9" s="196" t="s">
        <v>501</v>
      </c>
      <c r="B9" s="197" t="s">
        <v>502</v>
      </c>
      <c r="C9" s="198" t="e">
        <f t="shared" ref="C9:H9" si="1">ROUND((SUM(C16:C18)-SUM(C23:C25))/C31,4)</f>
        <v>#DIV/0!</v>
      </c>
      <c r="D9" s="198" t="e">
        <f t="shared" si="1"/>
        <v>#DIV/0!</v>
      </c>
      <c r="E9" s="198" t="e">
        <f t="shared" si="1"/>
        <v>#DIV/0!</v>
      </c>
      <c r="F9" s="198" t="e">
        <f t="shared" si="1"/>
        <v>#DIV/0!</v>
      </c>
      <c r="G9" s="198" t="e">
        <f t="shared" si="1"/>
        <v>#DIV/0!</v>
      </c>
      <c r="H9" s="199" t="e">
        <f t="shared" si="1"/>
        <v>#DIV/0!</v>
      </c>
      <c r="I9" s="72"/>
    </row>
    <row r="10" spans="1:9">
      <c r="A10" s="196" t="s">
        <v>503</v>
      </c>
      <c r="B10" s="197" t="s">
        <v>504</v>
      </c>
      <c r="C10" s="198" t="e">
        <f t="shared" ref="C10:H10" si="2">ROUND((C30-C22)/C31,4)</f>
        <v>#DIV/0!</v>
      </c>
      <c r="D10" s="198" t="e">
        <f t="shared" si="2"/>
        <v>#DIV/0!</v>
      </c>
      <c r="E10" s="198" t="e">
        <f t="shared" si="2"/>
        <v>#DIV/0!</v>
      </c>
      <c r="F10" s="198" t="e">
        <f t="shared" si="2"/>
        <v>#DIV/0!</v>
      </c>
      <c r="G10" s="198" t="e">
        <f t="shared" si="2"/>
        <v>#DIV/0!</v>
      </c>
      <c r="H10" s="199" t="e">
        <f t="shared" si="2"/>
        <v>#DIV/0!</v>
      </c>
      <c r="I10" s="72"/>
    </row>
    <row r="11" spans="1:9">
      <c r="A11" s="193" t="s">
        <v>505</v>
      </c>
      <c r="B11" s="186" t="s">
        <v>506</v>
      </c>
      <c r="C11" s="194" t="e">
        <f t="shared" ref="C11:H11" si="3">ROUND(C26/C31,4)</f>
        <v>#DIV/0!</v>
      </c>
      <c r="D11" s="194" t="e">
        <f t="shared" si="3"/>
        <v>#DIV/0!</v>
      </c>
      <c r="E11" s="194" t="e">
        <f t="shared" si="3"/>
        <v>#DIV/0!</v>
      </c>
      <c r="F11" s="194" t="e">
        <f t="shared" si="3"/>
        <v>#DIV/0!</v>
      </c>
      <c r="G11" s="194" t="e">
        <f t="shared" si="3"/>
        <v>#DIV/0!</v>
      </c>
      <c r="H11" s="195" t="e">
        <f t="shared" si="3"/>
        <v>#DIV/0!</v>
      </c>
      <c r="I11" s="72"/>
    </row>
    <row r="12" spans="1:9">
      <c r="A12" s="189" t="s">
        <v>507</v>
      </c>
      <c r="B12" s="200" t="s">
        <v>508</v>
      </c>
      <c r="C12" s="201"/>
      <c r="D12" s="202"/>
      <c r="E12" s="202"/>
      <c r="F12" s="202"/>
      <c r="G12" s="202"/>
      <c r="H12" s="203"/>
      <c r="I12" s="72"/>
    </row>
    <row r="13" spans="1:9">
      <c r="A13" s="189" t="s">
        <v>509</v>
      </c>
      <c r="B13" s="200" t="s">
        <v>510</v>
      </c>
      <c r="C13" s="202"/>
      <c r="D13" s="202"/>
      <c r="E13" s="202"/>
      <c r="F13" s="202"/>
      <c r="G13" s="202"/>
      <c r="H13" s="203"/>
      <c r="I13" s="72"/>
    </row>
    <row r="14" spans="1:9">
      <c r="A14" s="189" t="s">
        <v>511</v>
      </c>
      <c r="B14" s="200" t="s">
        <v>512</v>
      </c>
      <c r="C14" s="202"/>
      <c r="D14" s="202"/>
      <c r="E14" s="202"/>
      <c r="F14" s="202"/>
      <c r="G14" s="202"/>
      <c r="H14" s="203"/>
      <c r="I14" s="72"/>
    </row>
    <row r="15" spans="1:9">
      <c r="A15" s="193" t="s">
        <v>513</v>
      </c>
      <c r="B15" s="200" t="s">
        <v>514</v>
      </c>
      <c r="C15" s="194" t="e">
        <f t="shared" ref="C15:H15" si="4">ROUND(C30/C31,4)</f>
        <v>#DIV/0!</v>
      </c>
      <c r="D15" s="194" t="e">
        <f t="shared" si="4"/>
        <v>#DIV/0!</v>
      </c>
      <c r="E15" s="194" t="e">
        <f t="shared" si="4"/>
        <v>#DIV/0!</v>
      </c>
      <c r="F15" s="194" t="e">
        <f t="shared" si="4"/>
        <v>#DIV/0!</v>
      </c>
      <c r="G15" s="194" t="e">
        <f t="shared" si="4"/>
        <v>#DIV/0!</v>
      </c>
      <c r="H15" s="195" t="e">
        <f t="shared" si="4"/>
        <v>#DIV/0!</v>
      </c>
      <c r="I15" s="72"/>
    </row>
    <row r="16" spans="1:9">
      <c r="A16" s="204" t="s">
        <v>515</v>
      </c>
      <c r="B16" s="205" t="s">
        <v>294</v>
      </c>
      <c r="C16" s="191"/>
      <c r="D16" s="191"/>
      <c r="E16" s="191"/>
      <c r="F16" s="191"/>
      <c r="G16" s="191"/>
      <c r="H16" s="206"/>
      <c r="I16" s="72"/>
    </row>
    <row r="17" spans="1:9">
      <c r="A17" s="204" t="s">
        <v>516</v>
      </c>
      <c r="B17" s="205" t="s">
        <v>295</v>
      </c>
      <c r="C17" s="191"/>
      <c r="D17" s="191"/>
      <c r="E17" s="191"/>
      <c r="F17" s="191"/>
      <c r="G17" s="191"/>
      <c r="H17" s="206"/>
      <c r="I17" s="72"/>
    </row>
    <row r="18" spans="1:9">
      <c r="A18" s="204" t="s">
        <v>517</v>
      </c>
      <c r="B18" s="205" t="s">
        <v>302</v>
      </c>
      <c r="C18" s="191"/>
      <c r="D18" s="191"/>
      <c r="E18" s="191"/>
      <c r="F18" s="191"/>
      <c r="G18" s="191"/>
      <c r="H18" s="206"/>
      <c r="I18" s="72"/>
    </row>
    <row r="19" spans="1:9">
      <c r="A19" s="207" t="s">
        <v>518</v>
      </c>
      <c r="B19" s="205"/>
      <c r="C19" s="191"/>
      <c r="D19" s="191"/>
      <c r="E19" s="191"/>
      <c r="F19" s="191"/>
      <c r="G19" s="191"/>
      <c r="H19" s="206"/>
      <c r="I19" s="72"/>
    </row>
    <row r="20" spans="1:9">
      <c r="A20" s="207" t="s">
        <v>519</v>
      </c>
      <c r="B20" s="205"/>
      <c r="C20" s="191"/>
      <c r="D20" s="191"/>
      <c r="E20" s="191"/>
      <c r="F20" s="191"/>
      <c r="G20" s="191"/>
      <c r="H20" s="206"/>
      <c r="I20" s="72"/>
    </row>
    <row r="21" spans="1:9">
      <c r="A21" s="207" t="s">
        <v>520</v>
      </c>
      <c r="B21" s="205"/>
      <c r="C21" s="191"/>
      <c r="D21" s="191"/>
      <c r="E21" s="191"/>
      <c r="F21" s="191"/>
      <c r="G21" s="191"/>
      <c r="H21" s="206"/>
      <c r="I21" s="72"/>
    </row>
    <row r="22" spans="1:9">
      <c r="A22" s="204" t="s">
        <v>521</v>
      </c>
      <c r="B22" s="205" t="s">
        <v>303</v>
      </c>
      <c r="C22" s="191"/>
      <c r="D22" s="191"/>
      <c r="E22" s="191"/>
      <c r="F22" s="191"/>
      <c r="G22" s="191"/>
      <c r="H22" s="206"/>
      <c r="I22" s="72"/>
    </row>
    <row r="23" spans="1:9">
      <c r="A23" s="204" t="s">
        <v>522</v>
      </c>
      <c r="B23" s="205" t="s">
        <v>523</v>
      </c>
      <c r="C23" s="191"/>
      <c r="D23" s="191"/>
      <c r="E23" s="191"/>
      <c r="F23" s="191"/>
      <c r="G23" s="191"/>
      <c r="H23" s="206"/>
      <c r="I23" s="72"/>
    </row>
    <row r="24" spans="1:9">
      <c r="A24" s="204" t="s">
        <v>524</v>
      </c>
      <c r="B24" s="205" t="s">
        <v>525</v>
      </c>
      <c r="C24" s="191"/>
      <c r="D24" s="191"/>
      <c r="E24" s="191"/>
      <c r="F24" s="191"/>
      <c r="G24" s="191"/>
      <c r="H24" s="206"/>
      <c r="I24" s="72"/>
    </row>
    <row r="25" spans="1:9">
      <c r="A25" s="204" t="s">
        <v>526</v>
      </c>
      <c r="B25" s="205" t="s">
        <v>527</v>
      </c>
      <c r="C25" s="191"/>
      <c r="D25" s="191"/>
      <c r="E25" s="191"/>
      <c r="F25" s="191"/>
      <c r="G25" s="191"/>
      <c r="H25" s="206"/>
      <c r="I25" s="72"/>
    </row>
    <row r="26" spans="1:9" ht="29">
      <c r="A26" s="86" t="s">
        <v>528</v>
      </c>
      <c r="B26" s="208" t="s">
        <v>529</v>
      </c>
      <c r="C26" s="187">
        <f>SUM(C16:C18,C22)-SUM(C23:C25)</f>
        <v>0</v>
      </c>
      <c r="D26" s="187">
        <f>SUM(D16:D18,D22)-SUM(D23:D25)</f>
        <v>0</v>
      </c>
      <c r="E26" s="187">
        <f t="shared" ref="E26:H26" si="5">SUM(E16:E18,E22)-SUM(E23:E25)</f>
        <v>0</v>
      </c>
      <c r="F26" s="187">
        <f t="shared" si="5"/>
        <v>0</v>
      </c>
      <c r="G26" s="187">
        <f t="shared" si="5"/>
        <v>0</v>
      </c>
      <c r="H26" s="188">
        <f t="shared" si="5"/>
        <v>0</v>
      </c>
      <c r="I26" s="72"/>
    </row>
    <row r="27" spans="1:9">
      <c r="A27" s="209" t="s">
        <v>530</v>
      </c>
      <c r="B27" s="205" t="s">
        <v>531</v>
      </c>
      <c r="C27" s="210"/>
      <c r="D27" s="210"/>
      <c r="E27" s="210"/>
      <c r="F27" s="210"/>
      <c r="G27" s="210"/>
      <c r="H27" s="211"/>
      <c r="I27" s="72"/>
    </row>
    <row r="28" spans="1:9">
      <c r="A28" s="204" t="s">
        <v>532</v>
      </c>
      <c r="B28" s="205" t="s">
        <v>527</v>
      </c>
      <c r="C28" s="210"/>
      <c r="D28" s="210"/>
      <c r="E28" s="210"/>
      <c r="F28" s="210"/>
      <c r="G28" s="210"/>
      <c r="H28" s="211"/>
      <c r="I28" s="72"/>
    </row>
    <row r="29" spans="1:9">
      <c r="A29" s="204" t="s">
        <v>533</v>
      </c>
      <c r="B29" s="205" t="s">
        <v>534</v>
      </c>
      <c r="C29" s="210"/>
      <c r="D29" s="210"/>
      <c r="E29" s="210"/>
      <c r="F29" s="210"/>
      <c r="G29" s="210"/>
      <c r="H29" s="211"/>
      <c r="I29" s="72"/>
    </row>
    <row r="30" spans="1:9">
      <c r="A30" s="212" t="s">
        <v>535</v>
      </c>
      <c r="B30" s="208" t="s">
        <v>536</v>
      </c>
      <c r="C30" s="187">
        <f t="shared" ref="C30:H30" si="6">C26+C27+C28-C29</f>
        <v>0</v>
      </c>
      <c r="D30" s="187">
        <f t="shared" si="6"/>
        <v>0</v>
      </c>
      <c r="E30" s="187">
        <f t="shared" si="6"/>
        <v>0</v>
      </c>
      <c r="F30" s="187">
        <f t="shared" si="6"/>
        <v>0</v>
      </c>
      <c r="G30" s="187">
        <f t="shared" si="6"/>
        <v>0</v>
      </c>
      <c r="H30" s="188">
        <f t="shared" si="6"/>
        <v>0</v>
      </c>
      <c r="I30" s="72"/>
    </row>
    <row r="31" spans="1:9">
      <c r="A31" s="213" t="s">
        <v>537</v>
      </c>
      <c r="B31" s="214" t="s">
        <v>538</v>
      </c>
      <c r="C31" s="191"/>
      <c r="D31" s="191"/>
      <c r="E31" s="191"/>
      <c r="F31" s="191"/>
      <c r="G31" s="191"/>
      <c r="H31" s="206"/>
      <c r="I31" s="72"/>
    </row>
    <row r="32" spans="1:9" ht="43.5">
      <c r="A32" s="215" t="s">
        <v>539</v>
      </c>
      <c r="B32" s="216" t="s">
        <v>540</v>
      </c>
      <c r="C32" s="194" t="e">
        <f t="shared" ref="C32:H32" si="7">ROUND((C30-0.08*SQRT(C33^2+0.5*C33*C34+C34^2))/C31,4)</f>
        <v>#DIV/0!</v>
      </c>
      <c r="D32" s="194" t="e">
        <f t="shared" si="7"/>
        <v>#DIV/0!</v>
      </c>
      <c r="E32" s="194" t="e">
        <f t="shared" si="7"/>
        <v>#DIV/0!</v>
      </c>
      <c r="F32" s="194" t="e">
        <f t="shared" si="7"/>
        <v>#DIV/0!</v>
      </c>
      <c r="G32" s="194" t="e">
        <f t="shared" si="7"/>
        <v>#DIV/0!</v>
      </c>
      <c r="H32" s="195" t="e">
        <f t="shared" si="7"/>
        <v>#DIV/0!</v>
      </c>
      <c r="I32" s="72"/>
    </row>
    <row r="33" spans="1:10">
      <c r="A33" s="204" t="s">
        <v>541</v>
      </c>
      <c r="B33" s="217" t="s">
        <v>542</v>
      </c>
      <c r="C33" s="191"/>
      <c r="D33" s="191"/>
      <c r="E33" s="191"/>
      <c r="F33" s="191"/>
      <c r="G33" s="191"/>
      <c r="H33" s="206"/>
      <c r="I33" s="72"/>
    </row>
    <row r="34" spans="1:10">
      <c r="A34" s="204" t="s">
        <v>543</v>
      </c>
      <c r="B34" s="217" t="s">
        <v>544</v>
      </c>
      <c r="C34" s="191"/>
      <c r="D34" s="191"/>
      <c r="E34" s="191"/>
      <c r="F34" s="191"/>
      <c r="G34" s="191"/>
      <c r="H34" s="206"/>
      <c r="I34" s="72"/>
    </row>
    <row r="35" spans="1:10">
      <c r="A35" s="218" t="s">
        <v>545</v>
      </c>
      <c r="B35" s="200" t="s">
        <v>546</v>
      </c>
      <c r="C35" s="219"/>
      <c r="D35" s="219"/>
      <c r="E35" s="219"/>
      <c r="F35" s="219"/>
      <c r="G35" s="219"/>
      <c r="H35" s="220"/>
      <c r="I35" s="72"/>
    </row>
    <row r="36" spans="1:10">
      <c r="A36" s="181" t="s">
        <v>547</v>
      </c>
      <c r="B36" s="221"/>
      <c r="C36" s="222"/>
      <c r="D36" s="223"/>
      <c r="E36" s="223"/>
      <c r="F36" s="222"/>
      <c r="G36" s="222"/>
      <c r="H36" s="224"/>
      <c r="I36" s="72"/>
    </row>
    <row r="37" spans="1:10" ht="15.75" customHeight="1">
      <c r="A37" s="218" t="s">
        <v>548</v>
      </c>
      <c r="B37" s="200" t="s">
        <v>549</v>
      </c>
      <c r="C37" s="219"/>
      <c r="D37" s="219"/>
      <c r="E37" s="228"/>
      <c r="F37" s="219"/>
      <c r="G37" s="219"/>
      <c r="H37" s="220"/>
      <c r="I37" s="72"/>
    </row>
    <row r="38" spans="1:10">
      <c r="A38" s="218" t="s">
        <v>550</v>
      </c>
      <c r="B38" s="200" t="s">
        <v>551</v>
      </c>
      <c r="C38" s="219"/>
      <c r="D38" s="219"/>
      <c r="E38" s="228"/>
      <c r="F38" s="219"/>
      <c r="G38" s="219"/>
      <c r="H38" s="220"/>
      <c r="I38" s="72"/>
    </row>
    <row r="39" spans="1:10">
      <c r="A39" s="225" t="s">
        <v>552</v>
      </c>
      <c r="B39" s="200" t="s">
        <v>553</v>
      </c>
      <c r="C39" s="219"/>
      <c r="D39" s="219"/>
      <c r="E39" s="228"/>
      <c r="F39" s="219"/>
      <c r="G39" s="219"/>
      <c r="H39" s="220"/>
      <c r="I39" s="72"/>
    </row>
    <row r="40" spans="1:10" s="174" customFormat="1">
      <c r="A40" s="225" t="s">
        <v>554</v>
      </c>
      <c r="B40" s="200" t="s">
        <v>555</v>
      </c>
      <c r="C40" s="219"/>
      <c r="D40" s="219"/>
      <c r="E40" s="228"/>
      <c r="F40" s="219"/>
      <c r="G40" s="219"/>
      <c r="H40" s="220"/>
      <c r="I40" s="72"/>
      <c r="J40" s="72"/>
    </row>
    <row r="41" spans="1:10" s="174" customFormat="1">
      <c r="A41" s="225" t="s">
        <v>556</v>
      </c>
      <c r="B41" s="200" t="s">
        <v>557</v>
      </c>
      <c r="C41" s="219"/>
      <c r="D41" s="219"/>
      <c r="E41" s="228"/>
      <c r="F41" s="219"/>
      <c r="G41" s="219"/>
      <c r="H41" s="220"/>
      <c r="I41" s="72"/>
      <c r="J41" s="72"/>
    </row>
    <row r="42" spans="1:10" s="174" customFormat="1">
      <c r="A42" s="225" t="s">
        <v>558</v>
      </c>
      <c r="B42" s="200" t="s">
        <v>559</v>
      </c>
      <c r="C42" s="219"/>
      <c r="D42" s="219"/>
      <c r="E42" s="228"/>
      <c r="F42" s="219"/>
      <c r="G42" s="219"/>
      <c r="H42" s="220"/>
      <c r="I42" s="72"/>
      <c r="J42" s="72"/>
    </row>
    <row r="43" spans="1:10">
      <c r="A43" s="181" t="s">
        <v>560</v>
      </c>
      <c r="B43" s="226"/>
      <c r="C43" s="222"/>
      <c r="D43" s="222"/>
      <c r="E43" s="223"/>
      <c r="F43" s="222"/>
      <c r="G43" s="222"/>
      <c r="H43" s="224"/>
      <c r="I43" s="72"/>
    </row>
    <row r="44" spans="1:10" s="174" customFormat="1">
      <c r="A44" s="227" t="s">
        <v>97</v>
      </c>
      <c r="B44" s="200" t="s">
        <v>561</v>
      </c>
      <c r="C44" s="194">
        <f>C12-C42</f>
        <v>0</v>
      </c>
      <c r="D44" s="194">
        <f>D12-D42</f>
        <v>0</v>
      </c>
      <c r="E44" s="228"/>
      <c r="F44" s="194">
        <f>F12-F42</f>
        <v>0</v>
      </c>
      <c r="G44" s="194">
        <f>G12-G42</f>
        <v>0</v>
      </c>
      <c r="H44" s="194">
        <f>H12-H42</f>
        <v>0</v>
      </c>
      <c r="I44" s="72"/>
      <c r="J44" s="72"/>
    </row>
    <row r="45" spans="1:10">
      <c r="A45" s="218" t="s">
        <v>100</v>
      </c>
      <c r="B45" s="229" t="s">
        <v>562</v>
      </c>
      <c r="C45" s="194" t="e">
        <f>C15-C38</f>
        <v>#DIV/0!</v>
      </c>
      <c r="D45" s="194" t="e">
        <f>D15-D38</f>
        <v>#DIV/0!</v>
      </c>
      <c r="E45" s="228"/>
      <c r="F45" s="194" t="e">
        <f>F15-F38</f>
        <v>#DIV/0!</v>
      </c>
      <c r="G45" s="194" t="e">
        <f>G15-G38</f>
        <v>#DIV/0!</v>
      </c>
      <c r="H45" s="195" t="e">
        <f>H15-H38</f>
        <v>#DIV/0!</v>
      </c>
      <c r="I45" s="72"/>
    </row>
    <row r="46" spans="1:10">
      <c r="A46" s="218" t="s">
        <v>103</v>
      </c>
      <c r="B46" s="229" t="s">
        <v>563</v>
      </c>
      <c r="C46" s="194" t="e">
        <f>C32-C39</f>
        <v>#DIV/0!</v>
      </c>
      <c r="D46" s="194" t="e">
        <f>D32-D39</f>
        <v>#DIV/0!</v>
      </c>
      <c r="E46" s="228"/>
      <c r="F46" s="194" t="e">
        <f>F32-F39</f>
        <v>#DIV/0!</v>
      </c>
      <c r="G46" s="194" t="e">
        <f>G32-G39</f>
        <v>#DIV/0!</v>
      </c>
      <c r="H46" s="195" t="e">
        <f>H32-H39</f>
        <v>#DIV/0!</v>
      </c>
      <c r="I46" s="72"/>
    </row>
    <row r="47" spans="1:10">
      <c r="A47" s="218" t="s">
        <v>104</v>
      </c>
      <c r="B47" s="229" t="s">
        <v>564</v>
      </c>
      <c r="C47" s="194" t="e">
        <f>C10-C37</f>
        <v>#DIV/0!</v>
      </c>
      <c r="D47" s="194" t="e">
        <f>D10-D37</f>
        <v>#DIV/0!</v>
      </c>
      <c r="E47" s="228"/>
      <c r="F47" s="194" t="e">
        <f>F10-F37</f>
        <v>#DIV/0!</v>
      </c>
      <c r="G47" s="194" t="e">
        <f>G10-G37</f>
        <v>#DIV/0!</v>
      </c>
      <c r="H47" s="195" t="e">
        <f>H10-H37</f>
        <v>#DIV/0!</v>
      </c>
      <c r="I47" s="72"/>
    </row>
    <row r="48" spans="1:10" ht="29">
      <c r="A48" s="230" t="s">
        <v>565</v>
      </c>
      <c r="B48" s="229" t="s">
        <v>566</v>
      </c>
      <c r="C48" s="194" t="e">
        <f>C8*C35-C39</f>
        <v>#DIV/0!</v>
      </c>
      <c r="D48" s="194" t="e">
        <f>D8*D35-D39</f>
        <v>#DIV/0!</v>
      </c>
      <c r="E48" s="228"/>
      <c r="F48" s="194" t="e">
        <f>F8*F35-F39</f>
        <v>#DIV/0!</v>
      </c>
      <c r="G48" s="194" t="e">
        <f>G8*G35-G39</f>
        <v>#DIV/0!</v>
      </c>
      <c r="H48" s="195" t="e">
        <f>H8*H35-H39</f>
        <v>#DIV/0!</v>
      </c>
      <c r="I48" s="72"/>
    </row>
    <row r="49" spans="1:10">
      <c r="A49" s="181" t="s">
        <v>567</v>
      </c>
      <c r="B49" s="226"/>
      <c r="C49" s="231"/>
      <c r="D49" s="231"/>
      <c r="E49" s="231"/>
      <c r="F49" s="231"/>
      <c r="G49" s="231"/>
      <c r="H49" s="232"/>
      <c r="I49" s="72"/>
    </row>
    <row r="50" spans="1:10">
      <c r="A50" s="218" t="s">
        <v>568</v>
      </c>
      <c r="B50" s="229" t="s">
        <v>486</v>
      </c>
      <c r="C50" s="233"/>
      <c r="D50" s="234"/>
      <c r="E50" s="234"/>
      <c r="F50" s="234"/>
      <c r="G50" s="234"/>
      <c r="H50" s="235"/>
      <c r="I50" s="72"/>
    </row>
    <row r="51" spans="1:10">
      <c r="A51" s="218" t="s">
        <v>569</v>
      </c>
      <c r="B51" s="229" t="s">
        <v>570</v>
      </c>
      <c r="C51" s="88"/>
      <c r="D51" s="234"/>
      <c r="E51" s="234"/>
      <c r="F51" s="234"/>
      <c r="G51" s="234"/>
      <c r="H51" s="235"/>
      <c r="I51" s="72"/>
    </row>
    <row r="52" spans="1:10">
      <c r="A52" s="236" t="s">
        <v>105</v>
      </c>
      <c r="B52" s="237" t="s">
        <v>571</v>
      </c>
      <c r="C52" s="238" t="e">
        <f>C15-C51</f>
        <v>#DIV/0!</v>
      </c>
      <c r="D52" s="239"/>
      <c r="E52" s="239"/>
      <c r="F52" s="239"/>
      <c r="G52" s="239"/>
      <c r="H52" s="240"/>
      <c r="I52" s="72"/>
    </row>
    <row r="53" spans="1:10" ht="21.5">
      <c r="A53" s="241"/>
      <c r="B53" s="94"/>
      <c r="C53" s="94"/>
      <c r="D53" s="94"/>
      <c r="E53" s="94"/>
      <c r="F53" s="94"/>
      <c r="G53" s="94"/>
      <c r="H53" s="94"/>
      <c r="I53" s="94"/>
    </row>
    <row r="54" spans="1:10" ht="21.5">
      <c r="A54" s="242"/>
      <c r="B54" s="72"/>
      <c r="C54" s="72"/>
      <c r="D54" s="72"/>
      <c r="E54" s="72"/>
      <c r="F54" s="72"/>
      <c r="G54" s="72"/>
      <c r="H54" s="72"/>
      <c r="I54" s="72"/>
    </row>
    <row r="55" spans="1:10" ht="16.5" customHeight="1">
      <c r="A55" s="73" t="s">
        <v>50</v>
      </c>
      <c r="B55" s="72"/>
      <c r="C55" s="72"/>
      <c r="D55" s="72"/>
      <c r="E55" s="72"/>
      <c r="F55" s="72"/>
      <c r="G55" s="72"/>
      <c r="H55" s="72"/>
      <c r="I55" s="177"/>
    </row>
    <row r="56" spans="1:10" ht="132">
      <c r="A56" s="1283" t="s">
        <v>572</v>
      </c>
      <c r="B56" s="1285" t="s">
        <v>573</v>
      </c>
      <c r="C56" s="1285" t="s">
        <v>574</v>
      </c>
      <c r="D56" s="1285" t="s">
        <v>575</v>
      </c>
      <c r="E56" s="243" t="s">
        <v>576</v>
      </c>
      <c r="F56" s="243" t="s">
        <v>577</v>
      </c>
      <c r="G56" s="243" t="s">
        <v>578</v>
      </c>
      <c r="H56" s="243" t="s">
        <v>579</v>
      </c>
      <c r="I56" s="243" t="s">
        <v>580</v>
      </c>
      <c r="J56" s="243" t="s">
        <v>581</v>
      </c>
    </row>
    <row r="57" spans="1:10" ht="16.5" customHeight="1">
      <c r="A57" s="1284"/>
      <c r="B57" s="1286"/>
      <c r="C57" s="1286"/>
      <c r="D57" s="1286"/>
      <c r="E57" s="244" t="s">
        <v>582</v>
      </c>
      <c r="F57" s="244" t="s">
        <v>583</v>
      </c>
      <c r="G57" s="245" t="s">
        <v>302</v>
      </c>
      <c r="H57" s="245" t="s">
        <v>584</v>
      </c>
      <c r="I57" s="245" t="s">
        <v>585</v>
      </c>
      <c r="J57" s="245" t="s">
        <v>586</v>
      </c>
    </row>
    <row r="58" spans="1:10" ht="16.5">
      <c r="A58" s="246" t="s">
        <v>587</v>
      </c>
      <c r="B58" s="247"/>
      <c r="C58" s="247"/>
      <c r="D58" s="248" t="e">
        <f>C58/'表1-3 负债产品信息'!$I$10</f>
        <v>#DIV/0!</v>
      </c>
      <c r="E58" s="249"/>
      <c r="F58" s="249"/>
      <c r="G58" s="250"/>
      <c r="H58" s="250"/>
      <c r="I58" s="256">
        <f>F58-G58</f>
        <v>0</v>
      </c>
      <c r="J58" s="256">
        <f>E58-H58</f>
        <v>0</v>
      </c>
    </row>
    <row r="59" spans="1:10" ht="16.5">
      <c r="A59" s="246" t="s">
        <v>588</v>
      </c>
      <c r="B59" s="251"/>
      <c r="C59" s="251"/>
      <c r="D59" s="248" t="e">
        <f>C59/'表1-3 负债产品信息'!$I$10</f>
        <v>#DIV/0!</v>
      </c>
      <c r="E59" s="252"/>
      <c r="F59" s="252"/>
      <c r="G59" s="250"/>
      <c r="H59" s="250"/>
      <c r="I59" s="256">
        <f t="shared" ref="I59:I98" si="8">F59-G59</f>
        <v>0</v>
      </c>
      <c r="J59" s="256">
        <f t="shared" ref="J59:J98" si="9">E59-H59</f>
        <v>0</v>
      </c>
    </row>
    <row r="60" spans="1:10" ht="16.5">
      <c r="A60" s="246" t="s">
        <v>589</v>
      </c>
      <c r="B60" s="251"/>
      <c r="C60" s="251"/>
      <c r="D60" s="248" t="e">
        <f>C60/'表1-3 负债产品信息'!$I$10</f>
        <v>#DIV/0!</v>
      </c>
      <c r="E60" s="252"/>
      <c r="F60" s="252"/>
      <c r="G60" s="250"/>
      <c r="H60" s="250"/>
      <c r="I60" s="256">
        <f t="shared" si="8"/>
        <v>0</v>
      </c>
      <c r="J60" s="256">
        <f t="shared" si="9"/>
        <v>0</v>
      </c>
    </row>
    <row r="61" spans="1:10" ht="16.5">
      <c r="A61" s="246" t="s">
        <v>590</v>
      </c>
      <c r="B61" s="253"/>
      <c r="C61" s="253"/>
      <c r="D61" s="248" t="e">
        <f>C61/'表1-3 负债产品信息'!$I$10</f>
        <v>#DIV/0!</v>
      </c>
      <c r="E61" s="254"/>
      <c r="F61" s="254"/>
      <c r="G61" s="255"/>
      <c r="H61" s="255"/>
      <c r="I61" s="256">
        <f t="shared" si="8"/>
        <v>0</v>
      </c>
      <c r="J61" s="256">
        <f t="shared" si="9"/>
        <v>0</v>
      </c>
    </row>
    <row r="62" spans="1:10" ht="16.5">
      <c r="A62" s="246" t="s">
        <v>591</v>
      </c>
      <c r="B62" s="253"/>
      <c r="C62" s="253"/>
      <c r="D62" s="248" t="e">
        <f>C62/'表1-3 负债产品信息'!$I$10</f>
        <v>#DIV/0!</v>
      </c>
      <c r="E62" s="254"/>
      <c r="F62" s="254"/>
      <c r="G62" s="255"/>
      <c r="H62" s="255"/>
      <c r="I62" s="256">
        <f t="shared" si="8"/>
        <v>0</v>
      </c>
      <c r="J62" s="256">
        <f t="shared" si="9"/>
        <v>0</v>
      </c>
    </row>
    <row r="63" spans="1:10" ht="16.5">
      <c r="A63" s="246" t="s">
        <v>592</v>
      </c>
      <c r="B63" s="253"/>
      <c r="C63" s="253"/>
      <c r="D63" s="248" t="e">
        <f>C63/'表1-3 负债产品信息'!$I$10</f>
        <v>#DIV/0!</v>
      </c>
      <c r="E63" s="254"/>
      <c r="F63" s="254"/>
      <c r="G63" s="255"/>
      <c r="H63" s="255"/>
      <c r="I63" s="256">
        <f t="shared" si="8"/>
        <v>0</v>
      </c>
      <c r="J63" s="256">
        <f t="shared" si="9"/>
        <v>0</v>
      </c>
    </row>
    <row r="64" spans="1:10" ht="16.5">
      <c r="A64" s="246" t="s">
        <v>593</v>
      </c>
      <c r="B64" s="253"/>
      <c r="C64" s="253"/>
      <c r="D64" s="248" t="e">
        <f>C64/'表1-3 负债产品信息'!$I$10</f>
        <v>#DIV/0!</v>
      </c>
      <c r="E64" s="254"/>
      <c r="F64" s="254"/>
      <c r="G64" s="255"/>
      <c r="H64" s="255"/>
      <c r="I64" s="256">
        <f t="shared" si="8"/>
        <v>0</v>
      </c>
      <c r="J64" s="256">
        <f t="shared" si="9"/>
        <v>0</v>
      </c>
    </row>
    <row r="65" spans="1:10" ht="16.5">
      <c r="A65" s="246" t="s">
        <v>594</v>
      </c>
      <c r="B65" s="253"/>
      <c r="C65" s="253"/>
      <c r="D65" s="248" t="e">
        <f>C65/'表1-3 负债产品信息'!$I$10</f>
        <v>#DIV/0!</v>
      </c>
      <c r="E65" s="254"/>
      <c r="F65" s="254"/>
      <c r="G65" s="255"/>
      <c r="H65" s="255"/>
      <c r="I65" s="256">
        <f t="shared" si="8"/>
        <v>0</v>
      </c>
      <c r="J65" s="256">
        <f t="shared" si="9"/>
        <v>0</v>
      </c>
    </row>
    <row r="66" spans="1:10" ht="16.5">
      <c r="A66" s="246" t="s">
        <v>595</v>
      </c>
      <c r="B66" s="253"/>
      <c r="C66" s="253"/>
      <c r="D66" s="248" t="e">
        <f>C66/'表1-3 负债产品信息'!$I$10</f>
        <v>#DIV/0!</v>
      </c>
      <c r="E66" s="254"/>
      <c r="F66" s="254"/>
      <c r="G66" s="255"/>
      <c r="H66" s="255"/>
      <c r="I66" s="256">
        <f t="shared" si="8"/>
        <v>0</v>
      </c>
      <c r="J66" s="256">
        <f t="shared" si="9"/>
        <v>0</v>
      </c>
    </row>
    <row r="67" spans="1:10" ht="16.5">
      <c r="A67" s="246" t="s">
        <v>596</v>
      </c>
      <c r="B67" s="253"/>
      <c r="C67" s="253"/>
      <c r="D67" s="248" t="e">
        <f>C67/'表1-3 负债产品信息'!$I$10</f>
        <v>#DIV/0!</v>
      </c>
      <c r="E67" s="254"/>
      <c r="F67" s="254"/>
      <c r="G67" s="255"/>
      <c r="H67" s="255"/>
      <c r="I67" s="256">
        <f t="shared" si="8"/>
        <v>0</v>
      </c>
      <c r="J67" s="256">
        <f t="shared" si="9"/>
        <v>0</v>
      </c>
    </row>
    <row r="68" spans="1:10" ht="16.5">
      <c r="A68" s="246" t="s">
        <v>597</v>
      </c>
      <c r="B68" s="253"/>
      <c r="C68" s="253"/>
      <c r="D68" s="248" t="e">
        <f>C68/'表1-3 负债产品信息'!$I$10</f>
        <v>#DIV/0!</v>
      </c>
      <c r="E68" s="254"/>
      <c r="F68" s="254"/>
      <c r="G68" s="255"/>
      <c r="H68" s="255"/>
      <c r="I68" s="256">
        <f t="shared" si="8"/>
        <v>0</v>
      </c>
      <c r="J68" s="256">
        <f t="shared" si="9"/>
        <v>0</v>
      </c>
    </row>
    <row r="69" spans="1:10" ht="16.5">
      <c r="A69" s="246" t="s">
        <v>598</v>
      </c>
      <c r="B69" s="253"/>
      <c r="C69" s="253"/>
      <c r="D69" s="248" t="e">
        <f>C69/'表1-3 负债产品信息'!$I$10</f>
        <v>#DIV/0!</v>
      </c>
      <c r="E69" s="254"/>
      <c r="F69" s="254"/>
      <c r="G69" s="255"/>
      <c r="H69" s="255"/>
      <c r="I69" s="256">
        <f t="shared" si="8"/>
        <v>0</v>
      </c>
      <c r="J69" s="256">
        <f t="shared" si="9"/>
        <v>0</v>
      </c>
    </row>
    <row r="70" spans="1:10" ht="16.5">
      <c r="A70" s="246" t="s">
        <v>599</v>
      </c>
      <c r="B70" s="253"/>
      <c r="C70" s="253"/>
      <c r="D70" s="248" t="e">
        <f>C70/'表1-3 负债产品信息'!$I$10</f>
        <v>#DIV/0!</v>
      </c>
      <c r="E70" s="254"/>
      <c r="F70" s="254"/>
      <c r="G70" s="255"/>
      <c r="H70" s="255"/>
      <c r="I70" s="256">
        <f t="shared" si="8"/>
        <v>0</v>
      </c>
      <c r="J70" s="256">
        <f t="shared" si="9"/>
        <v>0</v>
      </c>
    </row>
    <row r="71" spans="1:10" ht="16.5">
      <c r="A71" s="246" t="s">
        <v>600</v>
      </c>
      <c r="B71" s="253"/>
      <c r="C71" s="253"/>
      <c r="D71" s="248" t="e">
        <f>C71/'表1-3 负债产品信息'!$I$10</f>
        <v>#DIV/0!</v>
      </c>
      <c r="E71" s="254"/>
      <c r="F71" s="254"/>
      <c r="G71" s="255"/>
      <c r="H71" s="255"/>
      <c r="I71" s="256">
        <f t="shared" si="8"/>
        <v>0</v>
      </c>
      <c r="J71" s="256">
        <f t="shared" si="9"/>
        <v>0</v>
      </c>
    </row>
    <row r="72" spans="1:10" ht="16.5">
      <c r="A72" s="246" t="s">
        <v>601</v>
      </c>
      <c r="B72" s="253"/>
      <c r="C72" s="253"/>
      <c r="D72" s="248" t="e">
        <f>C72/'表1-3 负债产品信息'!$I$10</f>
        <v>#DIV/0!</v>
      </c>
      <c r="E72" s="254"/>
      <c r="F72" s="254"/>
      <c r="G72" s="255"/>
      <c r="H72" s="255"/>
      <c r="I72" s="256">
        <f t="shared" si="8"/>
        <v>0</v>
      </c>
      <c r="J72" s="256">
        <f t="shared" si="9"/>
        <v>0</v>
      </c>
    </row>
    <row r="73" spans="1:10" ht="16.5">
      <c r="A73" s="246" t="s">
        <v>602</v>
      </c>
      <c r="B73" s="253"/>
      <c r="C73" s="253"/>
      <c r="D73" s="248" t="e">
        <f>C73/'表1-3 负债产品信息'!$I$10</f>
        <v>#DIV/0!</v>
      </c>
      <c r="E73" s="254"/>
      <c r="F73" s="254"/>
      <c r="G73" s="255"/>
      <c r="H73" s="255"/>
      <c r="I73" s="256">
        <f t="shared" si="8"/>
        <v>0</v>
      </c>
      <c r="J73" s="256">
        <f t="shared" si="9"/>
        <v>0</v>
      </c>
    </row>
    <row r="74" spans="1:10" ht="16.5">
      <c r="A74" s="246" t="s">
        <v>603</v>
      </c>
      <c r="B74" s="253"/>
      <c r="C74" s="253"/>
      <c r="D74" s="248" t="e">
        <f>C74/'表1-3 负债产品信息'!$I$10</f>
        <v>#DIV/0!</v>
      </c>
      <c r="E74" s="254"/>
      <c r="F74" s="254"/>
      <c r="G74" s="255"/>
      <c r="H74" s="255"/>
      <c r="I74" s="256">
        <f t="shared" si="8"/>
        <v>0</v>
      </c>
      <c r="J74" s="256">
        <f t="shared" si="9"/>
        <v>0</v>
      </c>
    </row>
    <row r="75" spans="1:10" ht="16.5">
      <c r="A75" s="246" t="s">
        <v>604</v>
      </c>
      <c r="B75" s="253"/>
      <c r="C75" s="253"/>
      <c r="D75" s="248" t="e">
        <f>C75/'表1-3 负债产品信息'!$I$10</f>
        <v>#DIV/0!</v>
      </c>
      <c r="E75" s="254"/>
      <c r="F75" s="254"/>
      <c r="G75" s="255"/>
      <c r="H75" s="255"/>
      <c r="I75" s="256">
        <f t="shared" si="8"/>
        <v>0</v>
      </c>
      <c r="J75" s="256">
        <f t="shared" si="9"/>
        <v>0</v>
      </c>
    </row>
    <row r="76" spans="1:10" ht="16.5">
      <c r="A76" s="246" t="s">
        <v>605</v>
      </c>
      <c r="B76" s="253"/>
      <c r="C76" s="253"/>
      <c r="D76" s="248" t="e">
        <f>C76/'表1-3 负债产品信息'!$I$10</f>
        <v>#DIV/0!</v>
      </c>
      <c r="E76" s="254"/>
      <c r="F76" s="254"/>
      <c r="G76" s="255"/>
      <c r="H76" s="255"/>
      <c r="I76" s="256">
        <f t="shared" si="8"/>
        <v>0</v>
      </c>
      <c r="J76" s="256">
        <f t="shared" si="9"/>
        <v>0</v>
      </c>
    </row>
    <row r="77" spans="1:10" ht="16.5">
      <c r="A77" s="246" t="s">
        <v>606</v>
      </c>
      <c r="B77" s="253"/>
      <c r="C77" s="253"/>
      <c r="D77" s="248" t="e">
        <f>C77/'表1-3 负债产品信息'!$I$10</f>
        <v>#DIV/0!</v>
      </c>
      <c r="E77" s="254"/>
      <c r="F77" s="254"/>
      <c r="G77" s="255"/>
      <c r="H77" s="255"/>
      <c r="I77" s="256">
        <f t="shared" si="8"/>
        <v>0</v>
      </c>
      <c r="J77" s="256">
        <f t="shared" si="9"/>
        <v>0</v>
      </c>
    </row>
    <row r="78" spans="1:10" ht="16.5">
      <c r="A78" s="246" t="s">
        <v>607</v>
      </c>
      <c r="B78" s="253"/>
      <c r="C78" s="253"/>
      <c r="D78" s="248" t="e">
        <f>C78/'表1-3 负债产品信息'!$I$10</f>
        <v>#DIV/0!</v>
      </c>
      <c r="E78" s="254"/>
      <c r="F78" s="254"/>
      <c r="G78" s="255"/>
      <c r="H78" s="255"/>
      <c r="I78" s="256">
        <f t="shared" si="8"/>
        <v>0</v>
      </c>
      <c r="J78" s="256">
        <f t="shared" si="9"/>
        <v>0</v>
      </c>
    </row>
    <row r="79" spans="1:10" ht="16.5">
      <c r="A79" s="246" t="s">
        <v>608</v>
      </c>
      <c r="B79" s="253"/>
      <c r="C79" s="253"/>
      <c r="D79" s="248" t="e">
        <f>C79/'表1-3 负债产品信息'!$I$10</f>
        <v>#DIV/0!</v>
      </c>
      <c r="E79" s="254"/>
      <c r="F79" s="254"/>
      <c r="G79" s="255"/>
      <c r="H79" s="255"/>
      <c r="I79" s="256">
        <f t="shared" si="8"/>
        <v>0</v>
      </c>
      <c r="J79" s="256">
        <f t="shared" si="9"/>
        <v>0</v>
      </c>
    </row>
    <row r="80" spans="1:10" ht="16.5">
      <c r="A80" s="246" t="s">
        <v>609</v>
      </c>
      <c r="B80" s="253"/>
      <c r="C80" s="253"/>
      <c r="D80" s="248" t="e">
        <f>C80/'表1-3 负债产品信息'!$I$10</f>
        <v>#DIV/0!</v>
      </c>
      <c r="E80" s="254"/>
      <c r="F80" s="254"/>
      <c r="G80" s="255"/>
      <c r="H80" s="255"/>
      <c r="I80" s="256">
        <f t="shared" si="8"/>
        <v>0</v>
      </c>
      <c r="J80" s="256">
        <f t="shared" si="9"/>
        <v>0</v>
      </c>
    </row>
    <row r="81" spans="1:10" ht="16.5">
      <c r="A81" s="246" t="s">
        <v>610</v>
      </c>
      <c r="B81" s="253"/>
      <c r="C81" s="253"/>
      <c r="D81" s="248" t="e">
        <f>C81/'表1-3 负债产品信息'!$I$10</f>
        <v>#DIV/0!</v>
      </c>
      <c r="E81" s="254"/>
      <c r="F81" s="254"/>
      <c r="G81" s="255"/>
      <c r="H81" s="255"/>
      <c r="I81" s="256">
        <f t="shared" si="8"/>
        <v>0</v>
      </c>
      <c r="J81" s="256">
        <f t="shared" si="9"/>
        <v>0</v>
      </c>
    </row>
    <row r="82" spans="1:10" ht="16.5">
      <c r="A82" s="246" t="s">
        <v>611</v>
      </c>
      <c r="B82" s="253"/>
      <c r="C82" s="253"/>
      <c r="D82" s="248" t="e">
        <f>C82/'表1-3 负债产品信息'!$I$10</f>
        <v>#DIV/0!</v>
      </c>
      <c r="E82" s="254"/>
      <c r="F82" s="254"/>
      <c r="G82" s="255"/>
      <c r="H82" s="255"/>
      <c r="I82" s="256">
        <f t="shared" si="8"/>
        <v>0</v>
      </c>
      <c r="J82" s="256">
        <f t="shared" si="9"/>
        <v>0</v>
      </c>
    </row>
    <row r="83" spans="1:10" ht="16.5">
      <c r="A83" s="246" t="s">
        <v>612</v>
      </c>
      <c r="B83" s="253"/>
      <c r="C83" s="253"/>
      <c r="D83" s="248" t="e">
        <f>C83/'表1-3 负债产品信息'!$I$10</f>
        <v>#DIV/0!</v>
      </c>
      <c r="E83" s="254"/>
      <c r="F83" s="254"/>
      <c r="G83" s="255"/>
      <c r="H83" s="255"/>
      <c r="I83" s="256">
        <f t="shared" si="8"/>
        <v>0</v>
      </c>
      <c r="J83" s="256">
        <f t="shared" si="9"/>
        <v>0</v>
      </c>
    </row>
    <row r="84" spans="1:10" ht="16.5">
      <c r="A84" s="246" t="s">
        <v>613</v>
      </c>
      <c r="B84" s="253"/>
      <c r="C84" s="253"/>
      <c r="D84" s="248" t="e">
        <f>C84/'表1-3 负债产品信息'!$I$10</f>
        <v>#DIV/0!</v>
      </c>
      <c r="E84" s="254"/>
      <c r="F84" s="254"/>
      <c r="G84" s="255"/>
      <c r="H84" s="255"/>
      <c r="I84" s="256">
        <f t="shared" si="8"/>
        <v>0</v>
      </c>
      <c r="J84" s="256">
        <f t="shared" si="9"/>
        <v>0</v>
      </c>
    </row>
    <row r="85" spans="1:10" ht="16.5">
      <c r="A85" s="246" t="s">
        <v>614</v>
      </c>
      <c r="B85" s="253"/>
      <c r="C85" s="253"/>
      <c r="D85" s="248" t="e">
        <f>C85/'表1-3 负债产品信息'!$I$10</f>
        <v>#DIV/0!</v>
      </c>
      <c r="E85" s="254"/>
      <c r="F85" s="254"/>
      <c r="G85" s="255"/>
      <c r="H85" s="255"/>
      <c r="I85" s="256">
        <f t="shared" si="8"/>
        <v>0</v>
      </c>
      <c r="J85" s="256">
        <f t="shared" si="9"/>
        <v>0</v>
      </c>
    </row>
    <row r="86" spans="1:10" ht="16.5">
      <c r="A86" s="246" t="s">
        <v>615</v>
      </c>
      <c r="B86" s="253"/>
      <c r="C86" s="253"/>
      <c r="D86" s="248" t="e">
        <f>C86/'表1-3 负债产品信息'!$I$10</f>
        <v>#DIV/0!</v>
      </c>
      <c r="E86" s="254"/>
      <c r="F86" s="254"/>
      <c r="G86" s="255"/>
      <c r="H86" s="255"/>
      <c r="I86" s="256">
        <f t="shared" si="8"/>
        <v>0</v>
      </c>
      <c r="J86" s="256">
        <f t="shared" si="9"/>
        <v>0</v>
      </c>
    </row>
    <row r="87" spans="1:10" ht="16.5">
      <c r="A87" s="246" t="s">
        <v>616</v>
      </c>
      <c r="B87" s="253"/>
      <c r="C87" s="253"/>
      <c r="D87" s="248" t="e">
        <f>C87/'表1-3 负债产品信息'!$I$10</f>
        <v>#DIV/0!</v>
      </c>
      <c r="E87" s="254"/>
      <c r="F87" s="254"/>
      <c r="G87" s="255"/>
      <c r="H87" s="255"/>
      <c r="I87" s="256">
        <f t="shared" si="8"/>
        <v>0</v>
      </c>
      <c r="J87" s="256">
        <f t="shared" si="9"/>
        <v>0</v>
      </c>
    </row>
    <row r="88" spans="1:10" ht="16.5">
      <c r="A88" s="246" t="s">
        <v>617</v>
      </c>
      <c r="B88" s="253"/>
      <c r="C88" s="253"/>
      <c r="D88" s="248" t="e">
        <f>C88/'表1-3 负债产品信息'!$I$10</f>
        <v>#DIV/0!</v>
      </c>
      <c r="E88" s="254"/>
      <c r="F88" s="254"/>
      <c r="G88" s="255"/>
      <c r="H88" s="255"/>
      <c r="I88" s="256">
        <f t="shared" si="8"/>
        <v>0</v>
      </c>
      <c r="J88" s="256">
        <f t="shared" si="9"/>
        <v>0</v>
      </c>
    </row>
    <row r="89" spans="1:10" ht="16.5">
      <c r="A89" s="246" t="s">
        <v>618</v>
      </c>
      <c r="B89" s="253"/>
      <c r="C89" s="253"/>
      <c r="D89" s="248" t="e">
        <f>C89/'表1-3 负债产品信息'!$I$10</f>
        <v>#DIV/0!</v>
      </c>
      <c r="E89" s="254"/>
      <c r="F89" s="254"/>
      <c r="G89" s="255"/>
      <c r="H89" s="255"/>
      <c r="I89" s="256">
        <f t="shared" si="8"/>
        <v>0</v>
      </c>
      <c r="J89" s="256">
        <f t="shared" si="9"/>
        <v>0</v>
      </c>
    </row>
    <row r="90" spans="1:10" ht="16.5">
      <c r="A90" s="246" t="s">
        <v>619</v>
      </c>
      <c r="B90" s="253"/>
      <c r="C90" s="253"/>
      <c r="D90" s="248" t="e">
        <f>C90/'表1-3 负债产品信息'!$I$10</f>
        <v>#DIV/0!</v>
      </c>
      <c r="E90" s="254"/>
      <c r="F90" s="254"/>
      <c r="G90" s="255"/>
      <c r="H90" s="255"/>
      <c r="I90" s="256">
        <f t="shared" si="8"/>
        <v>0</v>
      </c>
      <c r="J90" s="256">
        <f t="shared" si="9"/>
        <v>0</v>
      </c>
    </row>
    <row r="91" spans="1:10" ht="16.5">
      <c r="A91" s="246" t="s">
        <v>620</v>
      </c>
      <c r="B91" s="253"/>
      <c r="C91" s="253"/>
      <c r="D91" s="248" t="e">
        <f>C91/'表1-3 负债产品信息'!$I$10</f>
        <v>#DIV/0!</v>
      </c>
      <c r="E91" s="254"/>
      <c r="F91" s="254"/>
      <c r="G91" s="255"/>
      <c r="H91" s="255"/>
      <c r="I91" s="256">
        <f t="shared" si="8"/>
        <v>0</v>
      </c>
      <c r="J91" s="256">
        <f t="shared" si="9"/>
        <v>0</v>
      </c>
    </row>
    <row r="92" spans="1:10" ht="16.5">
      <c r="A92" s="246" t="s">
        <v>621</v>
      </c>
      <c r="B92" s="253"/>
      <c r="C92" s="253"/>
      <c r="D92" s="248" t="e">
        <f>C92/'表1-3 负债产品信息'!$I$10</f>
        <v>#DIV/0!</v>
      </c>
      <c r="E92" s="254"/>
      <c r="F92" s="254"/>
      <c r="G92" s="255"/>
      <c r="H92" s="255"/>
      <c r="I92" s="256">
        <f t="shared" si="8"/>
        <v>0</v>
      </c>
      <c r="J92" s="256">
        <f t="shared" si="9"/>
        <v>0</v>
      </c>
    </row>
    <row r="93" spans="1:10" ht="16.5">
      <c r="A93" s="246" t="s">
        <v>622</v>
      </c>
      <c r="B93" s="253"/>
      <c r="C93" s="253"/>
      <c r="D93" s="248" t="e">
        <f>C93/'表1-3 负债产品信息'!$I$10</f>
        <v>#DIV/0!</v>
      </c>
      <c r="E93" s="254"/>
      <c r="F93" s="254"/>
      <c r="G93" s="255"/>
      <c r="H93" s="255"/>
      <c r="I93" s="256">
        <f t="shared" si="8"/>
        <v>0</v>
      </c>
      <c r="J93" s="256">
        <f t="shared" si="9"/>
        <v>0</v>
      </c>
    </row>
    <row r="94" spans="1:10" ht="16.5">
      <c r="A94" s="246" t="s">
        <v>623</v>
      </c>
      <c r="B94" s="253"/>
      <c r="C94" s="253"/>
      <c r="D94" s="248" t="e">
        <f>C94/'表1-3 负债产品信息'!$I$10</f>
        <v>#DIV/0!</v>
      </c>
      <c r="E94" s="254"/>
      <c r="F94" s="254"/>
      <c r="G94" s="255"/>
      <c r="H94" s="255"/>
      <c r="I94" s="256">
        <f t="shared" si="8"/>
        <v>0</v>
      </c>
      <c r="J94" s="256">
        <f t="shared" si="9"/>
        <v>0</v>
      </c>
    </row>
    <row r="95" spans="1:10" ht="16.5">
      <c r="A95" s="246" t="s">
        <v>624</v>
      </c>
      <c r="B95" s="253"/>
      <c r="C95" s="253"/>
      <c r="D95" s="248" t="e">
        <f>C95/'表1-3 负债产品信息'!$I$10</f>
        <v>#DIV/0!</v>
      </c>
      <c r="E95" s="254"/>
      <c r="F95" s="254"/>
      <c r="G95" s="255"/>
      <c r="H95" s="255"/>
      <c r="I95" s="256">
        <f t="shared" si="8"/>
        <v>0</v>
      </c>
      <c r="J95" s="256">
        <f t="shared" si="9"/>
        <v>0</v>
      </c>
    </row>
    <row r="96" spans="1:10" ht="16.5">
      <c r="A96" s="246" t="s">
        <v>625</v>
      </c>
      <c r="B96" s="253"/>
      <c r="C96" s="253"/>
      <c r="D96" s="248" t="e">
        <f>C96/'表1-3 负债产品信息'!$I$10</f>
        <v>#DIV/0!</v>
      </c>
      <c r="E96" s="254"/>
      <c r="F96" s="254"/>
      <c r="G96" s="255"/>
      <c r="H96" s="255"/>
      <c r="I96" s="256">
        <f t="shared" si="8"/>
        <v>0</v>
      </c>
      <c r="J96" s="256">
        <f t="shared" si="9"/>
        <v>0</v>
      </c>
    </row>
    <row r="97" spans="1:10" ht="16.5">
      <c r="A97" s="246" t="s">
        <v>626</v>
      </c>
      <c r="B97" s="253"/>
      <c r="C97" s="253"/>
      <c r="D97" s="248" t="e">
        <f>C97/'表1-3 负债产品信息'!$I$10</f>
        <v>#DIV/0!</v>
      </c>
      <c r="E97" s="254"/>
      <c r="F97" s="254"/>
      <c r="G97" s="255"/>
      <c r="H97" s="255"/>
      <c r="I97" s="256">
        <f t="shared" si="8"/>
        <v>0</v>
      </c>
      <c r="J97" s="256">
        <f t="shared" si="9"/>
        <v>0</v>
      </c>
    </row>
    <row r="98" spans="1:10" ht="16.5">
      <c r="A98" s="257" t="s">
        <v>627</v>
      </c>
      <c r="B98" s="258"/>
      <c r="C98" s="258"/>
      <c r="D98" s="248" t="e">
        <f>C98/'表1-3 负债产品信息'!$I$10</f>
        <v>#DIV/0!</v>
      </c>
      <c r="E98" s="259"/>
      <c r="F98" s="259"/>
      <c r="G98" s="260"/>
      <c r="H98" s="260"/>
      <c r="I98" s="261">
        <f t="shared" si="8"/>
        <v>0</v>
      </c>
      <c r="J98" s="261">
        <f t="shared" si="9"/>
        <v>0</v>
      </c>
    </row>
  </sheetData>
  <sheetProtection formatCells="0" formatColumns="0" formatRows="0"/>
  <protectedRanges>
    <protectedRange sqref="C33:H35 C37:H43 C44:D44 F44:H44" name="区域6" securityDescriptor=""/>
    <protectedRange sqref="C31:H31" name="区域5" securityDescriptor=""/>
    <protectedRange sqref="C27:H29" name="区域4" securityDescriptor=""/>
    <protectedRange sqref="C16:H25" name="区域3" securityDescriptor=""/>
    <protectedRange sqref="C6:H7" name="区域2" securityDescriptor=""/>
    <protectedRange sqref="E58:H98 A58:C98" name="区域1" securityDescriptor=""/>
    <protectedRange sqref="C36" name="区域7" securityDescriptor=""/>
    <protectedRange sqref="B2:F2" name="区域1_1" securityDescriptor=""/>
  </protectedRanges>
  <mergeCells count="5">
    <mergeCell ref="A1:I1"/>
    <mergeCell ref="A56:A57"/>
    <mergeCell ref="B56:B57"/>
    <mergeCell ref="C56:C57"/>
    <mergeCell ref="D56:D57"/>
  </mergeCells>
  <phoneticPr fontId="46" type="noConversion"/>
  <dataValidations count="1">
    <dataValidation showInputMessage="1" showErrorMessage="1" sqref="F2"/>
  </dataValidations>
  <pageMargins left="0.70763888888888904" right="0.70763888888888904" top="0.74791666666666701" bottom="0.74791666666666701" header="0.31388888888888899" footer="0.31388888888888899"/>
  <pageSetup paperSize="9" scale="51" fitToHeight="2" orientation="landscape" r:id="rId1"/>
  <rowBreaks count="1" manualBreakCount="1">
    <brk id="53" max="9"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9"/>
  <sheetViews>
    <sheetView view="pageBreakPreview" topLeftCell="A37" zoomScale="60" zoomScaleNormal="150" workbookViewId="0">
      <selection activeCell="E67" sqref="E67"/>
    </sheetView>
  </sheetViews>
  <sheetFormatPr defaultColWidth="9" defaultRowHeight="14.5"/>
  <cols>
    <col min="1" max="1" width="52.08203125" customWidth="1"/>
    <col min="2" max="2" width="22.33203125" customWidth="1"/>
    <col min="3" max="3" width="27.33203125" customWidth="1"/>
    <col min="4" max="4" width="32.33203125" customWidth="1"/>
    <col min="5" max="5" width="20.33203125" customWidth="1"/>
    <col min="6" max="6" width="16.58203125" customWidth="1"/>
    <col min="7" max="7" width="20.25" customWidth="1"/>
    <col min="8" max="8" width="18.25" customWidth="1"/>
    <col min="9" max="9" width="15.25" customWidth="1"/>
    <col min="10" max="10" width="19" customWidth="1"/>
    <col min="11" max="11" width="15.58203125" customWidth="1"/>
    <col min="12" max="12" width="19.25" customWidth="1"/>
    <col min="13" max="13" width="18.25" customWidth="1"/>
    <col min="14" max="14" width="18.08203125" customWidth="1"/>
    <col min="15" max="15" width="19.08203125" customWidth="1"/>
    <col min="16" max="16" width="14.33203125" customWidth="1"/>
    <col min="17" max="17" width="20.33203125" customWidth="1"/>
    <col min="18" max="16384" width="9" style="71"/>
  </cols>
  <sheetData>
    <row r="1" spans="1:17" ht="25">
      <c r="A1" s="1287" t="s">
        <v>628</v>
      </c>
      <c r="B1" s="1287"/>
      <c r="C1" s="1287"/>
      <c r="D1" s="1287"/>
      <c r="E1" s="1287"/>
      <c r="F1" s="1287"/>
      <c r="G1" s="1287"/>
      <c r="H1" s="1287"/>
      <c r="I1" s="1287"/>
      <c r="J1" s="1287"/>
      <c r="K1" s="1287"/>
      <c r="L1" s="1287"/>
      <c r="M1" s="1287"/>
      <c r="N1" s="1287"/>
      <c r="O1" s="1287"/>
      <c r="P1" s="1287"/>
      <c r="Q1" s="71"/>
    </row>
    <row r="2" spans="1:17">
      <c r="A2" s="7" t="str">
        <f>'表1-1 资产配置状况'!A2</f>
        <v>公司名称：</v>
      </c>
      <c r="B2" s="72"/>
      <c r="C2" s="72"/>
      <c r="D2" s="72"/>
      <c r="E2" s="9" t="str">
        <f>'表3-1 成本收益匹配状况表'!B2</f>
        <v xml:space="preserve"> 年 月 日</v>
      </c>
      <c r="F2" s="10"/>
      <c r="G2" s="10"/>
      <c r="H2" s="10"/>
      <c r="I2" s="10"/>
      <c r="J2" s="10"/>
      <c r="K2" s="71"/>
      <c r="L2" s="72"/>
      <c r="M2" s="72"/>
      <c r="N2" s="72"/>
      <c r="O2" s="72"/>
      <c r="P2" s="71"/>
      <c r="Q2" s="72"/>
    </row>
    <row r="3" spans="1:17">
      <c r="A3" s="73" t="s">
        <v>629</v>
      </c>
      <c r="B3" s="72"/>
      <c r="C3" s="72"/>
      <c r="D3" s="72"/>
      <c r="E3" s="72"/>
      <c r="F3" s="72"/>
      <c r="G3" s="72"/>
      <c r="H3" s="72"/>
      <c r="I3" s="72"/>
      <c r="J3" s="72"/>
      <c r="K3" s="72"/>
      <c r="L3" s="72"/>
      <c r="M3" s="72"/>
      <c r="N3" s="72"/>
      <c r="O3" s="72"/>
      <c r="P3" s="72"/>
      <c r="Q3" s="72"/>
    </row>
    <row r="4" spans="1:17" ht="16.5" customHeight="1">
      <c r="A4" s="1125" t="s">
        <v>630</v>
      </c>
      <c r="B4" s="1126" t="s">
        <v>631</v>
      </c>
      <c r="C4" s="1305" t="s">
        <v>632</v>
      </c>
      <c r="D4" s="1305" t="s">
        <v>507</v>
      </c>
      <c r="E4" s="1288" t="s">
        <v>633</v>
      </c>
      <c r="F4" s="1288"/>
      <c r="G4" s="1289"/>
      <c r="H4" s="72"/>
      <c r="I4" s="72"/>
      <c r="J4" s="72"/>
      <c r="K4" s="72"/>
      <c r="L4" s="72"/>
      <c r="M4" s="72"/>
      <c r="N4" s="72"/>
      <c r="O4" s="72"/>
      <c r="P4" s="72"/>
      <c r="Q4" s="72"/>
    </row>
    <row r="5" spans="1:17">
      <c r="A5" s="1225"/>
      <c r="B5" s="1223"/>
      <c r="C5" s="1306"/>
      <c r="D5" s="1306"/>
      <c r="E5" s="76" t="s">
        <v>634</v>
      </c>
      <c r="F5" s="76" t="s">
        <v>635</v>
      </c>
      <c r="G5" s="77" t="s">
        <v>636</v>
      </c>
      <c r="H5" s="72"/>
      <c r="I5" s="72"/>
      <c r="J5" s="72"/>
      <c r="K5" s="72"/>
      <c r="L5" s="72"/>
      <c r="M5" s="72"/>
      <c r="N5" s="72"/>
      <c r="O5" s="72"/>
      <c r="P5" s="72"/>
      <c r="Q5" s="72"/>
    </row>
    <row r="6" spans="1:17">
      <c r="A6" s="78" t="s">
        <v>187</v>
      </c>
      <c r="B6" s="79" t="e">
        <f>'表1-1 资产配置状况'!C17/'表1-1 资产配置状况'!C$81</f>
        <v>#DIV/0!</v>
      </c>
      <c r="C6" s="80"/>
      <c r="D6" s="1353"/>
      <c r="E6" s="80"/>
      <c r="F6" s="80"/>
      <c r="G6" s="81"/>
      <c r="H6" s="72"/>
      <c r="I6" s="72"/>
      <c r="J6" s="72"/>
      <c r="K6" s="72"/>
      <c r="L6" s="72"/>
      <c r="M6" s="72"/>
      <c r="N6" s="72"/>
      <c r="O6" s="72"/>
      <c r="P6" s="72"/>
      <c r="Q6" s="72"/>
    </row>
    <row r="7" spans="1:17">
      <c r="A7" s="82" t="s">
        <v>190</v>
      </c>
      <c r="B7" s="79" t="e">
        <f>'表1-1 资产配置状况'!C20/'表1-1 资产配置状况'!C$81</f>
        <v>#DIV/0!</v>
      </c>
      <c r="C7" s="83"/>
      <c r="D7" s="1353"/>
      <c r="E7" s="84"/>
      <c r="F7" s="84"/>
      <c r="G7" s="85"/>
      <c r="H7" s="72"/>
      <c r="I7" s="72"/>
      <c r="J7" s="72"/>
      <c r="K7" s="72"/>
      <c r="L7" s="72"/>
      <c r="M7" s="72"/>
      <c r="N7" s="72"/>
      <c r="O7" s="72"/>
      <c r="P7" s="72"/>
      <c r="Q7" s="72"/>
    </row>
    <row r="8" spans="1:17">
      <c r="A8" s="86" t="s">
        <v>191</v>
      </c>
      <c r="B8" s="79" t="e">
        <f>'表1-1 资产配置状况'!C21/'表1-1 资产配置状况'!C$81</f>
        <v>#DIV/0!</v>
      </c>
      <c r="C8" s="83"/>
      <c r="D8" s="1353"/>
      <c r="E8" s="84"/>
      <c r="F8" s="84"/>
      <c r="G8" s="85"/>
      <c r="H8" s="72"/>
      <c r="I8" s="72"/>
      <c r="J8" s="72"/>
      <c r="K8" s="72"/>
      <c r="L8" s="72"/>
      <c r="M8" s="72"/>
      <c r="N8" s="72"/>
      <c r="O8" s="72"/>
      <c r="P8" s="72"/>
      <c r="Q8" s="72"/>
    </row>
    <row r="9" spans="1:17">
      <c r="A9" s="86" t="s">
        <v>208</v>
      </c>
      <c r="B9" s="79" t="e">
        <f>'表1-1 资产配置状况'!C38/'表1-1 资产配置状况'!C$81</f>
        <v>#DIV/0!</v>
      </c>
      <c r="C9" s="83"/>
      <c r="D9" s="1353"/>
      <c r="E9" s="84"/>
      <c r="F9" s="84"/>
      <c r="G9" s="85"/>
      <c r="H9" s="72"/>
      <c r="I9" s="72"/>
      <c r="J9" s="72"/>
      <c r="K9" s="72"/>
      <c r="L9" s="72"/>
      <c r="M9" s="72"/>
      <c r="N9" s="72"/>
      <c r="O9" s="72"/>
      <c r="P9" s="72"/>
      <c r="Q9" s="72"/>
    </row>
    <row r="10" spans="1:17">
      <c r="A10" s="82" t="s">
        <v>211</v>
      </c>
      <c r="B10" s="79" t="e">
        <f>'表1-1 资产配置状况'!C41/'表1-1 资产配置状况'!C$81</f>
        <v>#DIV/0!</v>
      </c>
      <c r="C10" s="83"/>
      <c r="D10" s="1353"/>
      <c r="E10" s="84"/>
      <c r="F10" s="84"/>
      <c r="G10" s="85"/>
      <c r="H10" s="72"/>
      <c r="I10" s="72"/>
      <c r="J10" s="72"/>
      <c r="K10" s="72"/>
      <c r="L10" s="72"/>
      <c r="M10" s="72"/>
      <c r="N10" s="72"/>
      <c r="O10" s="72"/>
      <c r="P10" s="72"/>
      <c r="Q10" s="72"/>
    </row>
    <row r="11" spans="1:17">
      <c r="A11" s="87" t="s">
        <v>637</v>
      </c>
      <c r="B11" s="79" t="e">
        <f>'表1-1 资产配置状况'!C43/'表1-1 资产配置状况'!C$81</f>
        <v>#DIV/0!</v>
      </c>
      <c r="C11" s="83"/>
      <c r="D11" s="1353"/>
      <c r="E11" s="84"/>
      <c r="F11" s="84"/>
      <c r="G11" s="85"/>
      <c r="H11" s="72"/>
      <c r="I11" s="72"/>
      <c r="J11" s="72"/>
      <c r="K11" s="72"/>
      <c r="L11" s="72"/>
      <c r="M11" s="72"/>
      <c r="N11" s="72"/>
      <c r="O11" s="72"/>
      <c r="P11" s="72"/>
      <c r="Q11" s="72"/>
    </row>
    <row r="12" spans="1:17">
      <c r="A12" s="87" t="s">
        <v>638</v>
      </c>
      <c r="B12" s="83"/>
      <c r="C12" s="83"/>
      <c r="D12" s="1353"/>
      <c r="E12" s="84"/>
      <c r="F12" s="84"/>
      <c r="G12" s="85"/>
      <c r="H12" s="72"/>
      <c r="I12" s="72"/>
      <c r="J12" s="72"/>
      <c r="K12" s="72"/>
      <c r="L12" s="72"/>
      <c r="M12" s="72"/>
      <c r="N12" s="72"/>
      <c r="O12" s="72"/>
      <c r="P12" s="72"/>
      <c r="Q12" s="72"/>
    </row>
    <row r="13" spans="1:17">
      <c r="A13" s="87" t="s">
        <v>639</v>
      </c>
      <c r="B13" s="83"/>
      <c r="C13" s="83"/>
      <c r="D13" s="1353"/>
      <c r="E13" s="84"/>
      <c r="F13" s="84"/>
      <c r="G13" s="85"/>
      <c r="H13" s="72"/>
      <c r="I13" s="72"/>
      <c r="J13" s="72"/>
      <c r="K13" s="72"/>
      <c r="L13" s="119"/>
      <c r="M13" s="72"/>
      <c r="N13" s="72"/>
      <c r="O13" s="72"/>
      <c r="P13" s="72"/>
      <c r="Q13" s="72"/>
    </row>
    <row r="14" spans="1:17">
      <c r="A14" s="86" t="s">
        <v>640</v>
      </c>
      <c r="B14" s="79" t="e">
        <f>'表1-1 资产配置状况'!C58/'表1-1 资产配置状况'!C$81</f>
        <v>#DIV/0!</v>
      </c>
      <c r="C14" s="83"/>
      <c r="D14" s="1353"/>
      <c r="E14" s="84"/>
      <c r="F14" s="84"/>
      <c r="G14" s="85"/>
      <c r="H14" s="72"/>
      <c r="I14" s="72"/>
      <c r="J14" s="72"/>
      <c r="K14" s="72"/>
      <c r="L14" s="72"/>
      <c r="M14" s="72"/>
      <c r="N14" s="72"/>
      <c r="O14" s="72"/>
      <c r="P14" s="72"/>
      <c r="Q14" s="72"/>
    </row>
    <row r="15" spans="1:17">
      <c r="A15" s="82" t="s">
        <v>239</v>
      </c>
      <c r="B15" s="79" t="e">
        <f>'表1-1 资产配置状况'!C70/'表1-1 资产配置状况'!C$81</f>
        <v>#DIV/0!</v>
      </c>
      <c r="C15" s="83"/>
      <c r="D15" s="1353"/>
      <c r="E15" s="84"/>
      <c r="F15" s="84"/>
      <c r="G15" s="85"/>
      <c r="H15" s="72"/>
      <c r="I15" s="72"/>
      <c r="J15" s="72"/>
      <c r="K15" s="72"/>
      <c r="L15" s="72"/>
      <c r="M15" s="72"/>
      <c r="N15" s="72"/>
      <c r="O15" s="72"/>
      <c r="P15" s="72"/>
      <c r="Q15" s="72"/>
    </row>
    <row r="16" spans="1:17">
      <c r="A16" s="82" t="s">
        <v>243</v>
      </c>
      <c r="B16" s="79" t="e">
        <f>'表1-1 资产配置状况'!C74/'表1-1 资产配置状况'!C$81</f>
        <v>#DIV/0!</v>
      </c>
      <c r="C16" s="83"/>
      <c r="D16" s="1353"/>
      <c r="E16" s="84"/>
      <c r="F16" s="84"/>
      <c r="G16" s="85"/>
      <c r="H16" s="72"/>
      <c r="I16" s="72"/>
      <c r="J16" s="72"/>
      <c r="K16" s="72"/>
      <c r="L16" s="72"/>
      <c r="M16" s="72"/>
      <c r="N16" s="72"/>
      <c r="O16" s="72"/>
      <c r="P16" s="72"/>
      <c r="Q16" s="72"/>
    </row>
    <row r="17" spans="1:17">
      <c r="A17" s="82" t="s">
        <v>245</v>
      </c>
      <c r="B17" s="79" t="e">
        <f>'表1-1 资产配置状况'!C76/'表1-1 资产配置状况'!C$81</f>
        <v>#DIV/0!</v>
      </c>
      <c r="C17" s="83"/>
      <c r="D17" s="1353"/>
      <c r="E17" s="88"/>
      <c r="F17" s="89" t="s">
        <v>79</v>
      </c>
      <c r="G17" s="90" t="s">
        <v>79</v>
      </c>
      <c r="H17" s="72"/>
      <c r="I17" s="72"/>
      <c r="J17" s="72"/>
      <c r="K17" s="72"/>
      <c r="L17" s="72"/>
      <c r="M17" s="72"/>
      <c r="N17" s="72"/>
      <c r="O17" s="72"/>
      <c r="P17" s="72"/>
      <c r="Q17" s="72"/>
    </row>
    <row r="18" spans="1:17">
      <c r="A18" s="82" t="s">
        <v>248</v>
      </c>
      <c r="B18" s="79" t="e">
        <f>'表1-1 资产配置状况'!C79/'表1-1 资产配置状况'!C$81</f>
        <v>#DIV/0!</v>
      </c>
      <c r="C18" s="1354"/>
      <c r="D18" s="1353"/>
      <c r="E18" s="1355"/>
      <c r="F18" s="1355"/>
      <c r="G18" s="1356"/>
      <c r="H18" s="72"/>
      <c r="I18" s="72"/>
      <c r="J18" s="72"/>
      <c r="K18" s="72"/>
      <c r="L18" s="72"/>
      <c r="M18" s="72"/>
      <c r="N18" s="72"/>
      <c r="O18" s="72"/>
      <c r="P18" s="72"/>
      <c r="Q18" s="72"/>
    </row>
    <row r="19" spans="1:17">
      <c r="A19" s="91" t="s">
        <v>250</v>
      </c>
      <c r="B19" s="79" t="e">
        <f>B6+B7+B10+B15-B16+B17+B18</f>
        <v>#DIV/0!</v>
      </c>
      <c r="C19" s="79" t="e">
        <f>'表3-1 成本收益匹配状况表'!C11</f>
        <v>#DIV/0!</v>
      </c>
      <c r="D19" s="79">
        <f>'表3-1 成本收益匹配状况表'!C12</f>
        <v>0</v>
      </c>
      <c r="E19" s="84"/>
      <c r="F19" s="84"/>
      <c r="G19" s="85"/>
      <c r="H19" s="72"/>
      <c r="I19" s="72"/>
      <c r="J19" s="72"/>
      <c r="K19" s="72"/>
      <c r="L19" s="72"/>
      <c r="M19" s="72"/>
      <c r="N19" s="72"/>
      <c r="O19" s="72"/>
      <c r="P19" s="72"/>
      <c r="Q19" s="72"/>
    </row>
    <row r="20" spans="1:17" ht="36" customHeight="1">
      <c r="A20" s="92" t="s">
        <v>641</v>
      </c>
      <c r="B20" s="1290"/>
      <c r="C20" s="1290"/>
      <c r="D20" s="1290"/>
      <c r="E20" s="1290"/>
      <c r="F20" s="1290"/>
      <c r="G20" s="1291"/>
      <c r="H20" s="72"/>
      <c r="I20" s="72"/>
      <c r="J20" s="72"/>
      <c r="K20" s="72"/>
      <c r="L20" s="72"/>
      <c r="M20" s="72"/>
      <c r="N20" s="72"/>
      <c r="O20" s="72"/>
      <c r="P20" s="72"/>
      <c r="Q20" s="72"/>
    </row>
    <row r="21" spans="1:17">
      <c r="A21" s="72"/>
      <c r="B21" s="93"/>
      <c r="C21" s="93"/>
      <c r="D21" s="93"/>
      <c r="E21" s="94"/>
      <c r="F21" s="94"/>
      <c r="G21" s="94"/>
      <c r="H21" s="95"/>
      <c r="I21" s="94"/>
      <c r="J21" s="94"/>
      <c r="K21" s="72"/>
      <c r="L21" s="72"/>
      <c r="M21" s="72"/>
      <c r="N21" s="72"/>
      <c r="O21" s="72"/>
      <c r="P21" s="72"/>
      <c r="Q21" s="72"/>
    </row>
    <row r="22" spans="1:17" ht="15" thickBot="1">
      <c r="A22" s="73" t="s">
        <v>642</v>
      </c>
      <c r="B22" s="93"/>
      <c r="C22" s="93"/>
      <c r="D22" s="93"/>
      <c r="E22" s="94"/>
      <c r="F22" s="94"/>
      <c r="G22" s="94"/>
      <c r="H22" s="95"/>
      <c r="I22" s="94"/>
      <c r="J22" s="94"/>
      <c r="K22" s="72"/>
      <c r="L22" s="72"/>
      <c r="M22" s="72"/>
      <c r="N22" s="72"/>
      <c r="O22" s="72"/>
      <c r="P22" s="72"/>
      <c r="Q22" s="72"/>
    </row>
    <row r="23" spans="1:17">
      <c r="A23" s="1180" t="s">
        <v>630</v>
      </c>
      <c r="B23" s="1167" t="s">
        <v>634</v>
      </c>
      <c r="C23" s="1168"/>
      <c r="D23" s="1168"/>
      <c r="E23" s="1169"/>
      <c r="F23" s="1167" t="s">
        <v>635</v>
      </c>
      <c r="G23" s="1168"/>
      <c r="H23" s="1168"/>
      <c r="I23" s="1169"/>
      <c r="J23" s="1167" t="s">
        <v>636</v>
      </c>
      <c r="K23" s="1168"/>
      <c r="L23" s="1168"/>
      <c r="M23" s="1169"/>
      <c r="N23" s="72"/>
      <c r="O23" s="72"/>
      <c r="P23" s="72"/>
      <c r="Q23" s="72"/>
    </row>
    <row r="24" spans="1:17">
      <c r="A24" s="1214"/>
      <c r="B24" s="819" t="s">
        <v>177</v>
      </c>
      <c r="C24" s="818" t="s">
        <v>180</v>
      </c>
      <c r="D24" s="818" t="s">
        <v>181</v>
      </c>
      <c r="E24" s="817" t="s">
        <v>176</v>
      </c>
      <c r="F24" s="819" t="s">
        <v>177</v>
      </c>
      <c r="G24" s="818" t="s">
        <v>180</v>
      </c>
      <c r="H24" s="818" t="s">
        <v>181</v>
      </c>
      <c r="I24" s="817" t="s">
        <v>176</v>
      </c>
      <c r="J24" s="819" t="s">
        <v>177</v>
      </c>
      <c r="K24" s="818" t="s">
        <v>180</v>
      </c>
      <c r="L24" s="818" t="s">
        <v>181</v>
      </c>
      <c r="M24" s="817" t="s">
        <v>176</v>
      </c>
      <c r="N24" s="72"/>
      <c r="O24" s="72"/>
      <c r="P24" s="72"/>
      <c r="Q24" s="72"/>
    </row>
    <row r="25" spans="1:17">
      <c r="A25" s="824" t="s">
        <v>187</v>
      </c>
      <c r="B25" s="97"/>
      <c r="C25" s="96"/>
      <c r="D25" s="83"/>
      <c r="E25" s="85"/>
      <c r="F25" s="97"/>
      <c r="G25" s="96"/>
      <c r="H25" s="83"/>
      <c r="I25" s="85"/>
      <c r="J25" s="97"/>
      <c r="K25" s="96"/>
      <c r="L25" s="96"/>
      <c r="M25" s="832"/>
      <c r="N25" s="72"/>
      <c r="O25" s="72"/>
      <c r="P25" s="72"/>
      <c r="Q25" s="72"/>
    </row>
    <row r="26" spans="1:17">
      <c r="A26" s="825" t="s">
        <v>188</v>
      </c>
      <c r="B26" s="97"/>
      <c r="C26" s="96"/>
      <c r="D26" s="83"/>
      <c r="E26" s="85"/>
      <c r="F26" s="97"/>
      <c r="G26" s="96"/>
      <c r="H26" s="83"/>
      <c r="I26" s="85"/>
      <c r="J26" s="97"/>
      <c r="K26" s="96"/>
      <c r="L26" s="96"/>
      <c r="M26" s="832"/>
      <c r="N26" s="72"/>
      <c r="O26" s="72"/>
      <c r="P26" s="72"/>
      <c r="Q26" s="72"/>
    </row>
    <row r="27" spans="1:17">
      <c r="A27" s="825" t="s">
        <v>189</v>
      </c>
      <c r="B27" s="97"/>
      <c r="C27" s="96"/>
      <c r="D27" s="83"/>
      <c r="E27" s="832"/>
      <c r="F27" s="97"/>
      <c r="G27" s="96"/>
      <c r="H27" s="83"/>
      <c r="I27" s="832"/>
      <c r="J27" s="97"/>
      <c r="K27" s="96"/>
      <c r="L27" s="96"/>
      <c r="M27" s="832"/>
      <c r="N27" s="72"/>
      <c r="O27" s="72"/>
      <c r="P27" s="72"/>
      <c r="Q27" s="72"/>
    </row>
    <row r="28" spans="1:17">
      <c r="A28" s="826" t="s">
        <v>190</v>
      </c>
      <c r="B28" s="99"/>
      <c r="C28" s="98"/>
      <c r="D28" s="98"/>
      <c r="E28" s="833"/>
      <c r="F28" s="99"/>
      <c r="G28" s="98"/>
      <c r="H28" s="98"/>
      <c r="I28" s="833"/>
      <c r="J28" s="99"/>
      <c r="K28" s="98"/>
      <c r="L28" s="98"/>
      <c r="M28" s="833"/>
      <c r="N28" s="72"/>
      <c r="O28" s="72"/>
      <c r="P28" s="72"/>
      <c r="Q28" s="72"/>
    </row>
    <row r="29" spans="1:17">
      <c r="A29" s="827" t="s">
        <v>191</v>
      </c>
      <c r="B29" s="99"/>
      <c r="C29" s="98"/>
      <c r="D29" s="98"/>
      <c r="E29" s="833"/>
      <c r="F29" s="99"/>
      <c r="G29" s="98"/>
      <c r="H29" s="98"/>
      <c r="I29" s="833"/>
      <c r="J29" s="99"/>
      <c r="K29" s="98"/>
      <c r="L29" s="98"/>
      <c r="M29" s="833"/>
      <c r="N29" s="72"/>
      <c r="O29" s="72"/>
      <c r="P29" s="72"/>
      <c r="Q29" s="72"/>
    </row>
    <row r="30" spans="1:17">
      <c r="A30" s="827" t="s">
        <v>208</v>
      </c>
      <c r="B30" s="99"/>
      <c r="C30" s="98"/>
      <c r="D30" s="98"/>
      <c r="E30" s="833"/>
      <c r="F30" s="99"/>
      <c r="G30" s="98"/>
      <c r="H30" s="98"/>
      <c r="I30" s="833"/>
      <c r="J30" s="99"/>
      <c r="K30" s="98"/>
      <c r="L30" s="98"/>
      <c r="M30" s="833"/>
      <c r="N30" s="72"/>
      <c r="O30" s="72"/>
      <c r="P30" s="72"/>
      <c r="Q30" s="72"/>
    </row>
    <row r="31" spans="1:17">
      <c r="A31" s="826" t="s">
        <v>211</v>
      </c>
      <c r="B31" s="99"/>
      <c r="C31" s="98"/>
      <c r="D31" s="98"/>
      <c r="E31" s="833"/>
      <c r="F31" s="99"/>
      <c r="G31" s="98"/>
      <c r="H31" s="98"/>
      <c r="I31" s="833"/>
      <c r="J31" s="99"/>
      <c r="K31" s="98"/>
      <c r="L31" s="98"/>
      <c r="M31" s="833"/>
      <c r="N31" s="72"/>
      <c r="O31" s="72"/>
      <c r="P31" s="72"/>
      <c r="Q31" s="72"/>
    </row>
    <row r="32" spans="1:17">
      <c r="A32" s="828" t="s">
        <v>637</v>
      </c>
      <c r="B32" s="99"/>
      <c r="C32" s="98"/>
      <c r="D32" s="98"/>
      <c r="E32" s="833"/>
      <c r="F32" s="99"/>
      <c r="G32" s="98"/>
      <c r="H32" s="98"/>
      <c r="I32" s="833"/>
      <c r="J32" s="99"/>
      <c r="K32" s="98"/>
      <c r="L32" s="98"/>
      <c r="M32" s="833"/>
      <c r="N32" s="72"/>
      <c r="O32" s="72"/>
      <c r="P32" s="72"/>
      <c r="Q32" s="72"/>
    </row>
    <row r="33" spans="1:17">
      <c r="A33" s="828" t="s">
        <v>638</v>
      </c>
      <c r="B33" s="99"/>
      <c r="C33" s="98"/>
      <c r="D33" s="98"/>
      <c r="E33" s="833"/>
      <c r="F33" s="99"/>
      <c r="G33" s="98"/>
      <c r="H33" s="98"/>
      <c r="I33" s="833"/>
      <c r="J33" s="99"/>
      <c r="K33" s="98"/>
      <c r="L33" s="98"/>
      <c r="M33" s="833"/>
      <c r="N33" s="72"/>
      <c r="O33" s="72"/>
      <c r="P33" s="72"/>
      <c r="Q33" s="72"/>
    </row>
    <row r="34" spans="1:17">
      <c r="A34" s="828" t="s">
        <v>639</v>
      </c>
      <c r="B34" s="99"/>
      <c r="C34" s="98"/>
      <c r="D34" s="98"/>
      <c r="E34" s="833"/>
      <c r="F34" s="99"/>
      <c r="G34" s="98"/>
      <c r="H34" s="98"/>
      <c r="I34" s="833"/>
      <c r="J34" s="99"/>
      <c r="K34" s="98"/>
      <c r="L34" s="98"/>
      <c r="M34" s="833"/>
      <c r="N34" s="72"/>
      <c r="O34" s="72"/>
      <c r="P34" s="72"/>
      <c r="Q34" s="72"/>
    </row>
    <row r="35" spans="1:17">
      <c r="A35" s="827" t="s">
        <v>640</v>
      </c>
      <c r="B35" s="99"/>
      <c r="C35" s="98"/>
      <c r="D35" s="98"/>
      <c r="E35" s="833"/>
      <c r="F35" s="99"/>
      <c r="G35" s="98"/>
      <c r="H35" s="98"/>
      <c r="I35" s="833"/>
      <c r="J35" s="99"/>
      <c r="K35" s="98"/>
      <c r="L35" s="98"/>
      <c r="M35" s="833"/>
      <c r="N35" s="72"/>
      <c r="O35" s="72"/>
      <c r="P35" s="72"/>
      <c r="Q35" s="72"/>
    </row>
    <row r="36" spans="1:17">
      <c r="A36" s="826" t="s">
        <v>239</v>
      </c>
      <c r="B36" s="99"/>
      <c r="C36" s="98"/>
      <c r="D36" s="98"/>
      <c r="E36" s="833"/>
      <c r="F36" s="99"/>
      <c r="G36" s="98"/>
      <c r="H36" s="98"/>
      <c r="I36" s="833"/>
      <c r="J36" s="99"/>
      <c r="K36" s="98"/>
      <c r="L36" s="98"/>
      <c r="M36" s="833"/>
      <c r="N36" s="72"/>
      <c r="O36" s="72"/>
      <c r="P36" s="72"/>
      <c r="Q36" s="72"/>
    </row>
    <row r="37" spans="1:17">
      <c r="A37" s="826" t="s">
        <v>243</v>
      </c>
      <c r="B37" s="99"/>
      <c r="C37" s="98"/>
      <c r="D37" s="98"/>
      <c r="E37" s="833"/>
      <c r="F37" s="99"/>
      <c r="G37" s="98"/>
      <c r="H37" s="98"/>
      <c r="I37" s="833"/>
      <c r="J37" s="99"/>
      <c r="K37" s="98"/>
      <c r="L37" s="98"/>
      <c r="M37" s="833"/>
      <c r="N37" s="72"/>
      <c r="O37" s="72"/>
      <c r="P37" s="72"/>
      <c r="Q37" s="72"/>
    </row>
    <row r="38" spans="1:17">
      <c r="A38" s="826" t="s">
        <v>245</v>
      </c>
      <c r="B38" s="99"/>
      <c r="C38" s="98"/>
      <c r="D38" s="98"/>
      <c r="E38" s="833"/>
      <c r="F38" s="99"/>
      <c r="G38" s="98"/>
      <c r="H38" s="98"/>
      <c r="I38" s="833"/>
      <c r="J38" s="99"/>
      <c r="K38" s="98"/>
      <c r="L38" s="98"/>
      <c r="M38" s="833"/>
      <c r="N38" s="72"/>
      <c r="O38" s="72"/>
      <c r="P38" s="72"/>
      <c r="Q38" s="72"/>
    </row>
    <row r="39" spans="1:17" ht="15" thickBot="1">
      <c r="A39" s="829" t="s">
        <v>248</v>
      </c>
      <c r="B39" s="99"/>
      <c r="C39" s="98"/>
      <c r="D39" s="98"/>
      <c r="E39" s="833"/>
      <c r="F39" s="99"/>
      <c r="G39" s="98"/>
      <c r="H39" s="98"/>
      <c r="I39" s="833"/>
      <c r="J39" s="99"/>
      <c r="K39" s="98"/>
      <c r="L39" s="98"/>
      <c r="M39" s="833"/>
      <c r="N39" s="72"/>
      <c r="O39" s="72"/>
      <c r="P39" s="72"/>
      <c r="Q39" s="72"/>
    </row>
    <row r="40" spans="1:17" ht="15" thickTop="1">
      <c r="A40" s="830" t="s">
        <v>271</v>
      </c>
      <c r="B40" s="834">
        <f t="shared" ref="B40:M40" si="0">B25+B28+B31+B36-B37+B38+B39</f>
        <v>0</v>
      </c>
      <c r="C40" s="79">
        <f t="shared" si="0"/>
        <v>0</v>
      </c>
      <c r="D40" s="79">
        <f t="shared" si="0"/>
        <v>0</v>
      </c>
      <c r="E40" s="154">
        <f t="shared" si="0"/>
        <v>0</v>
      </c>
      <c r="F40" s="834">
        <f t="shared" si="0"/>
        <v>0</v>
      </c>
      <c r="G40" s="79">
        <f t="shared" si="0"/>
        <v>0</v>
      </c>
      <c r="H40" s="79">
        <f t="shared" si="0"/>
        <v>0</v>
      </c>
      <c r="I40" s="154">
        <f t="shared" si="0"/>
        <v>0</v>
      </c>
      <c r="J40" s="834">
        <f t="shared" si="0"/>
        <v>0</v>
      </c>
      <c r="K40" s="79">
        <f t="shared" si="0"/>
        <v>0</v>
      </c>
      <c r="L40" s="79">
        <f t="shared" si="0"/>
        <v>0</v>
      </c>
      <c r="M40" s="154">
        <f t="shared" si="0"/>
        <v>0</v>
      </c>
      <c r="N40" s="72"/>
      <c r="O40" s="72"/>
      <c r="P40" s="72"/>
      <c r="Q40" s="72"/>
    </row>
    <row r="41" spans="1:17" ht="15" thickBot="1">
      <c r="A41" s="831" t="s">
        <v>643</v>
      </c>
      <c r="B41" s="835"/>
      <c r="C41" s="836"/>
      <c r="D41" s="836"/>
      <c r="E41" s="123">
        <v>1</v>
      </c>
      <c r="F41" s="835"/>
      <c r="G41" s="836"/>
      <c r="H41" s="836"/>
      <c r="I41" s="123">
        <v>1</v>
      </c>
      <c r="J41" s="835"/>
      <c r="K41" s="836"/>
      <c r="L41" s="836"/>
      <c r="M41" s="123">
        <v>1</v>
      </c>
      <c r="N41" s="72"/>
      <c r="O41" s="72"/>
      <c r="P41" s="72"/>
      <c r="Q41" s="72"/>
    </row>
    <row r="42" spans="1:17">
      <c r="A42" s="100"/>
      <c r="B42" s="95"/>
      <c r="C42" s="95"/>
      <c r="D42" s="95"/>
      <c r="E42" s="95"/>
      <c r="F42" s="95"/>
      <c r="G42" s="95"/>
      <c r="H42" s="95"/>
      <c r="I42" s="95"/>
      <c r="J42" s="95"/>
      <c r="K42" s="95"/>
      <c r="L42" s="95"/>
      <c r="M42" s="95"/>
      <c r="N42" s="95"/>
      <c r="O42" s="95"/>
      <c r="P42" s="95"/>
      <c r="Q42" s="72"/>
    </row>
    <row r="43" spans="1:17">
      <c r="A43" s="100"/>
      <c r="B43" s="95"/>
      <c r="C43" s="95"/>
      <c r="D43" s="95"/>
      <c r="E43" s="95"/>
      <c r="F43" s="95"/>
      <c r="G43" s="95"/>
      <c r="H43" s="95"/>
      <c r="I43" s="95"/>
      <c r="J43" s="95"/>
      <c r="K43" s="95"/>
      <c r="L43" s="95"/>
      <c r="M43" s="95"/>
      <c r="N43" s="95"/>
      <c r="O43" s="95"/>
      <c r="P43" s="95"/>
      <c r="Q43" s="72"/>
    </row>
    <row r="44" spans="1:17">
      <c r="A44" s="73" t="s">
        <v>644</v>
      </c>
      <c r="B44" s="72"/>
      <c r="C44" s="72"/>
      <c r="D44" s="72"/>
      <c r="E44" s="72"/>
      <c r="F44" s="72"/>
      <c r="G44" s="72"/>
      <c r="H44" s="72"/>
      <c r="I44" s="72"/>
      <c r="J44" s="72"/>
      <c r="K44" s="72"/>
      <c r="L44" s="72"/>
      <c r="M44" s="72"/>
      <c r="N44" s="72"/>
      <c r="O44" s="72"/>
      <c r="P44" s="72"/>
      <c r="Q44" s="72"/>
    </row>
    <row r="45" spans="1:17" ht="15" thickBot="1">
      <c r="A45" s="73" t="s">
        <v>645</v>
      </c>
      <c r="B45" s="72"/>
      <c r="C45" s="72"/>
      <c r="D45" s="72"/>
      <c r="E45" s="72"/>
      <c r="F45" s="72"/>
      <c r="G45" s="72"/>
      <c r="H45" s="72"/>
      <c r="I45" s="72"/>
      <c r="J45" s="72"/>
      <c r="K45" s="72"/>
      <c r="L45" s="72"/>
      <c r="M45" s="72"/>
      <c r="N45" s="72"/>
      <c r="O45" s="72"/>
      <c r="P45" s="72"/>
      <c r="Q45" s="72"/>
    </row>
    <row r="46" spans="1:17">
      <c r="A46" s="1297" t="s">
        <v>409</v>
      </c>
      <c r="B46" s="1125" t="s">
        <v>634</v>
      </c>
      <c r="C46" s="1126"/>
      <c r="D46" s="1126"/>
      <c r="E46" s="1126"/>
      <c r="F46" s="1127"/>
      <c r="G46" s="1168" t="s">
        <v>635</v>
      </c>
      <c r="H46" s="1168"/>
      <c r="I46" s="1168"/>
      <c r="J46" s="1168"/>
      <c r="K46" s="1169"/>
      <c r="L46" s="1167" t="s">
        <v>636</v>
      </c>
      <c r="M46" s="1168"/>
      <c r="N46" s="1168"/>
      <c r="O46" s="1168"/>
      <c r="P46" s="1169"/>
      <c r="Q46" s="71"/>
    </row>
    <row r="47" spans="1:17" ht="15" thickBot="1">
      <c r="A47" s="1298"/>
      <c r="B47" s="841" t="s">
        <v>646</v>
      </c>
      <c r="C47" s="842" t="s">
        <v>647</v>
      </c>
      <c r="D47" s="842" t="s">
        <v>550</v>
      </c>
      <c r="E47" s="842" t="s">
        <v>552</v>
      </c>
      <c r="F47" s="843" t="s">
        <v>648</v>
      </c>
      <c r="G47" s="103" t="s">
        <v>646</v>
      </c>
      <c r="H47" s="102" t="s">
        <v>647</v>
      </c>
      <c r="I47" s="103" t="s">
        <v>550</v>
      </c>
      <c r="J47" s="104" t="s">
        <v>552</v>
      </c>
      <c r="K47" s="105" t="s">
        <v>648</v>
      </c>
      <c r="L47" s="101" t="s">
        <v>646</v>
      </c>
      <c r="M47" s="102" t="s">
        <v>647</v>
      </c>
      <c r="N47" s="103" t="s">
        <v>550</v>
      </c>
      <c r="O47" s="104" t="s">
        <v>552</v>
      </c>
      <c r="P47" s="105" t="s">
        <v>648</v>
      </c>
      <c r="Q47" s="72"/>
    </row>
    <row r="48" spans="1:17">
      <c r="A48" s="106" t="s">
        <v>177</v>
      </c>
      <c r="B48" s="840"/>
      <c r="C48" s="111"/>
      <c r="D48" s="111"/>
      <c r="E48" s="111"/>
      <c r="F48" s="844">
        <f>C48-D48</f>
        <v>0</v>
      </c>
      <c r="G48" s="107"/>
      <c r="H48" s="109"/>
      <c r="I48" s="109"/>
      <c r="J48" s="109"/>
      <c r="K48" s="846">
        <f>H48-I48</f>
        <v>0</v>
      </c>
      <c r="L48" s="107"/>
      <c r="M48" s="109"/>
      <c r="N48" s="109"/>
      <c r="O48" s="109"/>
      <c r="P48" s="108">
        <f>M48-N48</f>
        <v>0</v>
      </c>
      <c r="Q48" s="72"/>
    </row>
    <row r="49" spans="1:17" ht="15.75" customHeight="1">
      <c r="A49" s="110" t="s">
        <v>649</v>
      </c>
      <c r="B49" s="113"/>
      <c r="C49" s="837"/>
      <c r="D49" s="837"/>
      <c r="E49" s="837"/>
      <c r="F49" s="118" t="s">
        <v>161</v>
      </c>
      <c r="G49" s="113"/>
      <c r="H49" s="114"/>
      <c r="I49" s="114"/>
      <c r="J49" s="114"/>
      <c r="K49" s="118" t="s">
        <v>161</v>
      </c>
      <c r="L49" s="113"/>
      <c r="M49" s="114"/>
      <c r="N49" s="114"/>
      <c r="O49" s="114"/>
      <c r="P49" s="112" t="s">
        <v>161</v>
      </c>
      <c r="Q49" s="72"/>
    </row>
    <row r="50" spans="1:17">
      <c r="A50" s="110" t="s">
        <v>650</v>
      </c>
      <c r="B50" s="113"/>
      <c r="C50" s="837"/>
      <c r="D50" s="837"/>
      <c r="E50" s="837"/>
      <c r="F50" s="118" t="s">
        <v>161</v>
      </c>
      <c r="G50" s="113"/>
      <c r="H50" s="114"/>
      <c r="I50" s="114"/>
      <c r="J50" s="114"/>
      <c r="K50" s="118" t="s">
        <v>161</v>
      </c>
      <c r="L50" s="113"/>
      <c r="M50" s="114"/>
      <c r="N50" s="114"/>
      <c r="O50" s="114"/>
      <c r="P50" s="112" t="s">
        <v>161</v>
      </c>
      <c r="Q50" s="72"/>
    </row>
    <row r="51" spans="1:17">
      <c r="A51" s="115" t="s">
        <v>178</v>
      </c>
      <c r="B51" s="116"/>
      <c r="C51" s="837"/>
      <c r="D51" s="117" t="s">
        <v>79</v>
      </c>
      <c r="E51" s="117" t="s">
        <v>79</v>
      </c>
      <c r="F51" s="118" t="s">
        <v>161</v>
      </c>
      <c r="G51" s="116"/>
      <c r="H51" s="114"/>
      <c r="I51" s="117" t="s">
        <v>79</v>
      </c>
      <c r="J51" s="117" t="s">
        <v>79</v>
      </c>
      <c r="K51" s="118" t="s">
        <v>161</v>
      </c>
      <c r="L51" s="116"/>
      <c r="M51" s="114"/>
      <c r="N51" s="117" t="s">
        <v>79</v>
      </c>
      <c r="O51" s="117" t="s">
        <v>79</v>
      </c>
      <c r="P51" s="112" t="s">
        <v>161</v>
      </c>
      <c r="Q51" s="72"/>
    </row>
    <row r="52" spans="1:17" ht="15.75" customHeight="1">
      <c r="A52" s="110" t="s">
        <v>649</v>
      </c>
      <c r="B52" s="113"/>
      <c r="C52" s="837"/>
      <c r="D52" s="117" t="s">
        <v>79</v>
      </c>
      <c r="E52" s="117" t="s">
        <v>79</v>
      </c>
      <c r="F52" s="118" t="s">
        <v>161</v>
      </c>
      <c r="G52" s="113"/>
      <c r="H52" s="114"/>
      <c r="I52" s="117" t="s">
        <v>79</v>
      </c>
      <c r="J52" s="117" t="s">
        <v>79</v>
      </c>
      <c r="K52" s="118" t="s">
        <v>161</v>
      </c>
      <c r="L52" s="113"/>
      <c r="M52" s="114"/>
      <c r="N52" s="117" t="s">
        <v>79</v>
      </c>
      <c r="O52" s="117" t="s">
        <v>79</v>
      </c>
      <c r="P52" s="112" t="s">
        <v>161</v>
      </c>
      <c r="Q52" s="72"/>
    </row>
    <row r="53" spans="1:17">
      <c r="A53" s="110" t="s">
        <v>650</v>
      </c>
      <c r="B53" s="113"/>
      <c r="C53" s="837"/>
      <c r="D53" s="117" t="s">
        <v>79</v>
      </c>
      <c r="E53" s="117" t="s">
        <v>79</v>
      </c>
      <c r="F53" s="118" t="s">
        <v>161</v>
      </c>
      <c r="G53" s="113"/>
      <c r="H53" s="114"/>
      <c r="I53" s="117" t="s">
        <v>79</v>
      </c>
      <c r="J53" s="117" t="s">
        <v>79</v>
      </c>
      <c r="K53" s="118" t="s">
        <v>161</v>
      </c>
      <c r="L53" s="113"/>
      <c r="M53" s="114"/>
      <c r="N53" s="117" t="s">
        <v>79</v>
      </c>
      <c r="O53" s="117" t="s">
        <v>79</v>
      </c>
      <c r="P53" s="112" t="s">
        <v>161</v>
      </c>
      <c r="Q53" s="72"/>
    </row>
    <row r="54" spans="1:17">
      <c r="A54" s="115" t="s">
        <v>179</v>
      </c>
      <c r="B54" s="113"/>
      <c r="C54" s="837"/>
      <c r="D54" s="121"/>
      <c r="E54" s="121"/>
      <c r="F54" s="167">
        <f>C54-D54</f>
        <v>0</v>
      </c>
      <c r="G54" s="113"/>
      <c r="H54" s="114"/>
      <c r="I54" s="121"/>
      <c r="J54" s="121"/>
      <c r="K54" s="167">
        <f>H54-I54</f>
        <v>0</v>
      </c>
      <c r="L54" s="113"/>
      <c r="M54" s="114"/>
      <c r="N54" s="121"/>
      <c r="O54" s="121"/>
      <c r="P54" s="154">
        <f>M54-N54</f>
        <v>0</v>
      </c>
      <c r="Q54" s="72"/>
    </row>
    <row r="55" spans="1:17">
      <c r="A55" s="110" t="s">
        <v>649</v>
      </c>
      <c r="B55" s="113"/>
      <c r="C55" s="837"/>
      <c r="D55" s="121"/>
      <c r="E55" s="121"/>
      <c r="F55" s="118" t="s">
        <v>161</v>
      </c>
      <c r="G55" s="113"/>
      <c r="H55" s="114"/>
      <c r="I55" s="121"/>
      <c r="J55" s="121"/>
      <c r="K55" s="118" t="s">
        <v>161</v>
      </c>
      <c r="L55" s="113"/>
      <c r="M55" s="114"/>
      <c r="N55" s="121"/>
      <c r="O55" s="121"/>
      <c r="P55" s="112" t="s">
        <v>161</v>
      </c>
      <c r="Q55" s="72"/>
    </row>
    <row r="56" spans="1:17">
      <c r="A56" s="110" t="s">
        <v>650</v>
      </c>
      <c r="B56" s="113"/>
      <c r="C56" s="837"/>
      <c r="D56" s="121"/>
      <c r="E56" s="121"/>
      <c r="F56" s="118" t="s">
        <v>161</v>
      </c>
      <c r="G56" s="113"/>
      <c r="H56" s="114"/>
      <c r="I56" s="121"/>
      <c r="J56" s="121"/>
      <c r="K56" s="118" t="s">
        <v>161</v>
      </c>
      <c r="L56" s="113"/>
      <c r="M56" s="114"/>
      <c r="N56" s="121"/>
      <c r="O56" s="121"/>
      <c r="P56" s="112" t="s">
        <v>161</v>
      </c>
      <c r="Q56" s="72"/>
    </row>
    <row r="57" spans="1:17">
      <c r="A57" s="115" t="s">
        <v>180</v>
      </c>
      <c r="B57" s="116"/>
      <c r="C57" s="837"/>
      <c r="D57" s="837"/>
      <c r="E57" s="837"/>
      <c r="F57" s="845">
        <f>C57-D57</f>
        <v>0</v>
      </c>
      <c r="G57" s="116"/>
      <c r="H57" s="114"/>
      <c r="I57" s="114"/>
      <c r="J57" s="114"/>
      <c r="K57" s="845">
        <f>H57-I57</f>
        <v>0</v>
      </c>
      <c r="L57" s="116"/>
      <c r="M57" s="114"/>
      <c r="N57" s="114"/>
      <c r="O57" s="114"/>
      <c r="P57" s="170">
        <f>M57-N57</f>
        <v>0</v>
      </c>
      <c r="Q57" s="72"/>
    </row>
    <row r="58" spans="1:17" ht="15.75" customHeight="1">
      <c r="A58" s="110" t="s">
        <v>649</v>
      </c>
      <c r="B58" s="113"/>
      <c r="C58" s="837"/>
      <c r="D58" s="837"/>
      <c r="E58" s="837"/>
      <c r="F58" s="118" t="s">
        <v>161</v>
      </c>
      <c r="G58" s="113"/>
      <c r="H58" s="114"/>
      <c r="I58" s="114"/>
      <c r="J58" s="114"/>
      <c r="K58" s="118" t="s">
        <v>161</v>
      </c>
      <c r="L58" s="113"/>
      <c r="M58" s="114"/>
      <c r="N58" s="114"/>
      <c r="O58" s="114"/>
      <c r="P58" s="112" t="s">
        <v>161</v>
      </c>
      <c r="Q58" s="72"/>
    </row>
    <row r="59" spans="1:17">
      <c r="A59" s="110" t="s">
        <v>650</v>
      </c>
      <c r="B59" s="113"/>
      <c r="C59" s="837"/>
      <c r="D59" s="837"/>
      <c r="E59" s="837"/>
      <c r="F59" s="118" t="s">
        <v>161</v>
      </c>
      <c r="G59" s="113"/>
      <c r="H59" s="114"/>
      <c r="I59" s="114"/>
      <c r="J59" s="114"/>
      <c r="K59" s="118" t="s">
        <v>161</v>
      </c>
      <c r="L59" s="113"/>
      <c r="M59" s="114"/>
      <c r="N59" s="114"/>
      <c r="O59" s="114"/>
      <c r="P59" s="112" t="s">
        <v>161</v>
      </c>
      <c r="Q59" s="72"/>
    </row>
    <row r="60" spans="1:17">
      <c r="A60" s="115" t="s">
        <v>181</v>
      </c>
      <c r="B60" s="116"/>
      <c r="C60" s="837"/>
      <c r="D60" s="837"/>
      <c r="E60" s="837"/>
      <c r="F60" s="845">
        <f>C60-D60</f>
        <v>0</v>
      </c>
      <c r="G60" s="116"/>
      <c r="H60" s="114"/>
      <c r="I60" s="114"/>
      <c r="J60" s="114"/>
      <c r="K60" s="845">
        <f>H60-I60</f>
        <v>0</v>
      </c>
      <c r="L60" s="116"/>
      <c r="M60" s="114"/>
      <c r="N60" s="114"/>
      <c r="O60" s="114"/>
      <c r="P60" s="170">
        <f>M60-N60</f>
        <v>0</v>
      </c>
      <c r="Q60" s="72"/>
    </row>
    <row r="61" spans="1:17" ht="15.75" customHeight="1">
      <c r="A61" s="110" t="s">
        <v>649</v>
      </c>
      <c r="B61" s="113"/>
      <c r="C61" s="837"/>
      <c r="D61" s="837"/>
      <c r="E61" s="837"/>
      <c r="F61" s="118" t="s">
        <v>161</v>
      </c>
      <c r="G61" s="113"/>
      <c r="H61" s="114"/>
      <c r="I61" s="114"/>
      <c r="J61" s="114"/>
      <c r="K61" s="118" t="s">
        <v>161</v>
      </c>
      <c r="L61" s="113"/>
      <c r="M61" s="114"/>
      <c r="N61" s="114"/>
      <c r="O61" s="114"/>
      <c r="P61" s="112" t="s">
        <v>161</v>
      </c>
      <c r="Q61" s="72"/>
    </row>
    <row r="62" spans="1:17">
      <c r="A62" s="110" t="s">
        <v>650</v>
      </c>
      <c r="B62" s="113"/>
      <c r="C62" s="837"/>
      <c r="D62" s="837"/>
      <c r="E62" s="837"/>
      <c r="F62" s="118" t="s">
        <v>161</v>
      </c>
      <c r="G62" s="113"/>
      <c r="H62" s="114"/>
      <c r="I62" s="114"/>
      <c r="J62" s="114"/>
      <c r="K62" s="118" t="s">
        <v>161</v>
      </c>
      <c r="L62" s="113"/>
      <c r="M62" s="114"/>
      <c r="N62" s="114"/>
      <c r="O62" s="114"/>
      <c r="P62" s="112" t="s">
        <v>161</v>
      </c>
      <c r="Q62" s="72"/>
    </row>
    <row r="63" spans="1:17">
      <c r="A63" s="115" t="s">
        <v>176</v>
      </c>
      <c r="B63" s="834">
        <f>B48+B54+B57+B60</f>
        <v>0</v>
      </c>
      <c r="C63" s="837"/>
      <c r="D63" s="837"/>
      <c r="E63" s="837"/>
      <c r="F63" s="845">
        <f>C63-D63</f>
        <v>0</v>
      </c>
      <c r="G63" s="834">
        <f>G48+G54+G57+G60</f>
        <v>0</v>
      </c>
      <c r="H63" s="114"/>
      <c r="I63" s="114"/>
      <c r="J63" s="114"/>
      <c r="K63" s="845">
        <f>H63-I63</f>
        <v>0</v>
      </c>
      <c r="L63" s="834">
        <f>L48+L54+L57+L60</f>
        <v>0</v>
      </c>
      <c r="M63" s="114"/>
      <c r="N63" s="114"/>
      <c r="O63" s="114"/>
      <c r="P63" s="170">
        <f>M63-N63</f>
        <v>0</v>
      </c>
      <c r="Q63" s="72"/>
    </row>
    <row r="64" spans="1:17" ht="15.75" customHeight="1">
      <c r="A64" s="110" t="s">
        <v>649</v>
      </c>
      <c r="B64" s="834">
        <f>B49*B48+B54*B55+B58*B57+B61*B60</f>
        <v>0</v>
      </c>
      <c r="C64" s="837"/>
      <c r="D64" s="837"/>
      <c r="E64" s="837"/>
      <c r="F64" s="118" t="s">
        <v>161</v>
      </c>
      <c r="G64" s="834">
        <f>G49*G48+G54*G55+G58*G57+G61*G60</f>
        <v>0</v>
      </c>
      <c r="H64" s="114"/>
      <c r="I64" s="114"/>
      <c r="J64" s="114"/>
      <c r="K64" s="118" t="s">
        <v>161</v>
      </c>
      <c r="L64" s="834">
        <f>L49*L48+L54*L55+L58*L57+L61*L60</f>
        <v>0</v>
      </c>
      <c r="M64" s="114"/>
      <c r="N64" s="114"/>
      <c r="O64" s="114"/>
      <c r="P64" s="112" t="s">
        <v>161</v>
      </c>
      <c r="Q64" s="72"/>
    </row>
    <row r="65" spans="1:17" ht="15" thickBot="1">
      <c r="A65" s="122" t="s">
        <v>650</v>
      </c>
      <c r="B65" s="838">
        <f>B50*B48+B56*B54+B59*B57+B62*B60</f>
        <v>0</v>
      </c>
      <c r="C65" s="839"/>
      <c r="D65" s="839"/>
      <c r="E65" s="839"/>
      <c r="F65" s="173" t="s">
        <v>161</v>
      </c>
      <c r="G65" s="838">
        <f>G50*G48+G56*G54+G59*G57+G62*G60</f>
        <v>0</v>
      </c>
      <c r="H65" s="124"/>
      <c r="I65" s="124"/>
      <c r="J65" s="124"/>
      <c r="K65" s="173" t="s">
        <v>161</v>
      </c>
      <c r="L65" s="838">
        <f>L50*L48+L56*L54+L59*L57+L62*L60</f>
        <v>0</v>
      </c>
      <c r="M65" s="124"/>
      <c r="N65" s="124"/>
      <c r="O65" s="124"/>
      <c r="P65" s="123" t="s">
        <v>161</v>
      </c>
      <c r="Q65" s="72"/>
    </row>
    <row r="66" spans="1:17">
      <c r="A66" s="125"/>
      <c r="B66" s="126"/>
      <c r="C66" s="127"/>
      <c r="D66" s="127"/>
      <c r="E66" s="127"/>
      <c r="F66" s="128"/>
      <c r="G66" s="129"/>
      <c r="H66" s="130"/>
      <c r="I66" s="130"/>
      <c r="J66" s="130"/>
      <c r="K66" s="128"/>
      <c r="L66" s="129"/>
      <c r="M66" s="130"/>
      <c r="N66" s="130"/>
      <c r="O66" s="130"/>
      <c r="P66" s="128"/>
      <c r="Q66" s="72"/>
    </row>
    <row r="67" spans="1:17">
      <c r="A67" s="131"/>
      <c r="B67" s="72"/>
      <c r="C67" s="72"/>
      <c r="D67" s="72"/>
      <c r="E67" s="72"/>
      <c r="F67" s="72"/>
      <c r="G67" s="72"/>
      <c r="H67" s="72"/>
      <c r="I67" s="72"/>
      <c r="J67" s="72"/>
      <c r="K67" s="72"/>
      <c r="L67" s="72"/>
      <c r="M67" s="72"/>
      <c r="N67" s="72"/>
      <c r="O67" s="72"/>
      <c r="P67" s="72"/>
      <c r="Q67" s="72"/>
    </row>
    <row r="68" spans="1:17" ht="15" thickBot="1">
      <c r="A68" s="73" t="s">
        <v>651</v>
      </c>
      <c r="B68" s="72"/>
      <c r="C68" s="72"/>
      <c r="D68" s="72"/>
      <c r="E68" s="72"/>
      <c r="F68" s="72"/>
      <c r="G68" s="72"/>
      <c r="H68" s="72"/>
      <c r="I68" s="72"/>
      <c r="J68" s="72"/>
      <c r="K68" s="72"/>
      <c r="L68" s="72"/>
      <c r="M68" s="72"/>
      <c r="N68" s="72"/>
      <c r="O68" s="72"/>
      <c r="P68" s="72"/>
      <c r="Q68" s="131" t="s">
        <v>165</v>
      </c>
    </row>
    <row r="69" spans="1:17">
      <c r="A69" s="1299" t="s">
        <v>409</v>
      </c>
      <c r="B69" s="1292" t="s">
        <v>652</v>
      </c>
      <c r="C69" s="1293"/>
      <c r="D69" s="1293"/>
      <c r="E69" s="1293"/>
      <c r="F69" s="1293"/>
      <c r="G69" s="1293"/>
      <c r="H69" s="1293"/>
      <c r="I69" s="1294"/>
      <c r="J69" s="1292" t="s">
        <v>653</v>
      </c>
      <c r="K69" s="1295"/>
      <c r="L69" s="1295"/>
      <c r="M69" s="1295"/>
      <c r="N69" s="1295"/>
      <c r="O69" s="1295"/>
      <c r="P69" s="1295"/>
      <c r="Q69" s="1296"/>
    </row>
    <row r="70" spans="1:17" ht="15" thickBot="1">
      <c r="A70" s="1300"/>
      <c r="B70" s="132" t="s">
        <v>654</v>
      </c>
      <c r="C70" s="813" t="s">
        <v>655</v>
      </c>
      <c r="D70" s="813" t="s">
        <v>656</v>
      </c>
      <c r="E70" s="813" t="s">
        <v>466</v>
      </c>
      <c r="F70" s="133" t="s">
        <v>243</v>
      </c>
      <c r="G70" s="133" t="s">
        <v>245</v>
      </c>
      <c r="H70" s="133" t="s">
        <v>248</v>
      </c>
      <c r="I70" s="814" t="s">
        <v>250</v>
      </c>
      <c r="J70" s="132" t="s">
        <v>654</v>
      </c>
      <c r="K70" s="813" t="s">
        <v>655</v>
      </c>
      <c r="L70" s="813" t="s">
        <v>656</v>
      </c>
      <c r="M70" s="813" t="s">
        <v>466</v>
      </c>
      <c r="N70" s="133" t="s">
        <v>243</v>
      </c>
      <c r="O70" s="133" t="s">
        <v>245</v>
      </c>
      <c r="P70" s="133" t="s">
        <v>248</v>
      </c>
      <c r="Q70" s="814" t="s">
        <v>250</v>
      </c>
    </row>
    <row r="71" spans="1:17">
      <c r="A71" s="115" t="s">
        <v>177</v>
      </c>
      <c r="B71" s="850">
        <f>'表1-1 资产配置状况'!$H17</f>
        <v>0</v>
      </c>
      <c r="C71" s="851">
        <f>'表1-1 资产配置状况'!$H20</f>
        <v>0</v>
      </c>
      <c r="D71" s="851">
        <f>'表1-1 资产配置状况'!$H41</f>
        <v>0</v>
      </c>
      <c r="E71" s="851">
        <f>'表1-1 资产配置状况'!$H70</f>
        <v>0</v>
      </c>
      <c r="F71" s="851">
        <f>'表1-1 资产配置状况'!$H74</f>
        <v>0</v>
      </c>
      <c r="G71" s="851">
        <f>'表1-1 资产配置状况'!$H76</f>
        <v>0</v>
      </c>
      <c r="H71" s="851">
        <f>'表1-1 资产配置状况'!$H79</f>
        <v>0</v>
      </c>
      <c r="I71" s="852">
        <f t="shared" ref="I71:I76" si="1">SUM(B71:E71)-F71+G71+H71</f>
        <v>0</v>
      </c>
      <c r="J71" s="864"/>
      <c r="K71" s="865"/>
      <c r="L71" s="865"/>
      <c r="M71" s="865"/>
      <c r="N71" s="866"/>
      <c r="O71" s="867"/>
      <c r="P71" s="867"/>
      <c r="Q71" s="156">
        <f t="shared" ref="Q71:Q76" si="2">SUM(J71:M71)-N71+O71+P71</f>
        <v>0</v>
      </c>
    </row>
    <row r="72" spans="1:17">
      <c r="A72" s="115" t="s">
        <v>178</v>
      </c>
      <c r="B72" s="853">
        <f>'表1-1 资产配置状况'!$K17</f>
        <v>0</v>
      </c>
      <c r="C72" s="849">
        <f>'表1-1 资产配置状况'!$K20</f>
        <v>0</v>
      </c>
      <c r="D72" s="849">
        <f>'表1-1 资产配置状况'!$K41</f>
        <v>0</v>
      </c>
      <c r="E72" s="849">
        <f>'表1-1 资产配置状况'!$K70</f>
        <v>0</v>
      </c>
      <c r="F72" s="849">
        <f>'表1-1 资产配置状况'!$K74</f>
        <v>0</v>
      </c>
      <c r="G72" s="849">
        <f>'表1-1 资产配置状况'!$K76</f>
        <v>0</v>
      </c>
      <c r="H72" s="849">
        <f>'表1-1 资产配置状况'!$K79</f>
        <v>0</v>
      </c>
      <c r="I72" s="160">
        <f t="shared" si="1"/>
        <v>0</v>
      </c>
      <c r="J72" s="847"/>
      <c r="K72" s="157"/>
      <c r="L72" s="157"/>
      <c r="M72" s="157"/>
      <c r="N72" s="158"/>
      <c r="O72" s="159"/>
      <c r="P72" s="159"/>
      <c r="Q72" s="160">
        <f t="shared" si="2"/>
        <v>0</v>
      </c>
    </row>
    <row r="73" spans="1:17">
      <c r="A73" s="115" t="s">
        <v>179</v>
      </c>
      <c r="B73" s="853">
        <f>'表1-1 资产配置状况'!$N17</f>
        <v>0</v>
      </c>
      <c r="C73" s="849">
        <f>'表1-1 资产配置状况'!$N20</f>
        <v>0</v>
      </c>
      <c r="D73" s="849">
        <f>'表1-1 资产配置状况'!$N41</f>
        <v>0</v>
      </c>
      <c r="E73" s="849">
        <f>'表1-1 资产配置状况'!$N70</f>
        <v>0</v>
      </c>
      <c r="F73" s="849">
        <f>'表1-1 资产配置状况'!$N74</f>
        <v>0</v>
      </c>
      <c r="G73" s="849">
        <f>'表1-1 资产配置状况'!$N76</f>
        <v>0</v>
      </c>
      <c r="H73" s="849">
        <f>'表1-1 资产配置状况'!$N79</f>
        <v>0</v>
      </c>
      <c r="I73" s="160">
        <f t="shared" si="1"/>
        <v>0</v>
      </c>
      <c r="J73" s="847"/>
      <c r="K73" s="157"/>
      <c r="L73" s="157"/>
      <c r="M73" s="157"/>
      <c r="N73" s="158"/>
      <c r="O73" s="159"/>
      <c r="P73" s="159"/>
      <c r="Q73" s="160">
        <f t="shared" si="2"/>
        <v>0</v>
      </c>
    </row>
    <row r="74" spans="1:17">
      <c r="A74" s="115" t="s">
        <v>180</v>
      </c>
      <c r="B74" s="853">
        <f>'表1-1 资产配置状况'!$Q17</f>
        <v>0</v>
      </c>
      <c r="C74" s="849">
        <f>'表1-1 资产配置状况'!$Q20</f>
        <v>0</v>
      </c>
      <c r="D74" s="849">
        <f>'表1-1 资产配置状况'!$Q41</f>
        <v>0</v>
      </c>
      <c r="E74" s="849">
        <f>'表1-1 资产配置状况'!$Q70</f>
        <v>0</v>
      </c>
      <c r="F74" s="849">
        <f>'表1-1 资产配置状况'!$Q74</f>
        <v>0</v>
      </c>
      <c r="G74" s="849">
        <f>'表1-1 资产配置状况'!$Q76</f>
        <v>0</v>
      </c>
      <c r="H74" s="849">
        <f>'表1-1 资产配置状况'!$Q79</f>
        <v>0</v>
      </c>
      <c r="I74" s="160">
        <f t="shared" si="1"/>
        <v>0</v>
      </c>
      <c r="J74" s="847"/>
      <c r="K74" s="157"/>
      <c r="L74" s="157"/>
      <c r="M74" s="157"/>
      <c r="N74" s="158"/>
      <c r="O74" s="159"/>
      <c r="P74" s="159"/>
      <c r="Q74" s="160">
        <f t="shared" si="2"/>
        <v>0</v>
      </c>
    </row>
    <row r="75" spans="1:17">
      <c r="A75" s="115" t="s">
        <v>181</v>
      </c>
      <c r="B75" s="853">
        <f>'表1-1 资产配置状况'!$T17</f>
        <v>0</v>
      </c>
      <c r="C75" s="849">
        <f>'表1-1 资产配置状况'!$T20</f>
        <v>0</v>
      </c>
      <c r="D75" s="849">
        <f>'表1-1 资产配置状况'!$T41</f>
        <v>0</v>
      </c>
      <c r="E75" s="849">
        <f>'表1-1 资产配置状况'!$T70</f>
        <v>0</v>
      </c>
      <c r="F75" s="849">
        <f>'表1-1 资产配置状况'!$T74</f>
        <v>0</v>
      </c>
      <c r="G75" s="849">
        <f>'表1-1 资产配置状况'!$T76</f>
        <v>0</v>
      </c>
      <c r="H75" s="849">
        <f>'表1-1 资产配置状况'!$T79</f>
        <v>0</v>
      </c>
      <c r="I75" s="160">
        <f t="shared" si="1"/>
        <v>0</v>
      </c>
      <c r="J75" s="847"/>
      <c r="K75" s="157"/>
      <c r="L75" s="157"/>
      <c r="M75" s="157"/>
      <c r="N75" s="158"/>
      <c r="O75" s="159"/>
      <c r="P75" s="159"/>
      <c r="Q75" s="160">
        <f t="shared" si="2"/>
        <v>0</v>
      </c>
    </row>
    <row r="76" spans="1:17" ht="15" thickBot="1">
      <c r="A76" s="135" t="s">
        <v>176</v>
      </c>
      <c r="B76" s="854">
        <f>'表1-1 资产配置状况'!C17</f>
        <v>0</v>
      </c>
      <c r="C76" s="855">
        <f>'表1-1 资产配置状况'!C20</f>
        <v>0</v>
      </c>
      <c r="D76" s="855">
        <f>'表1-1 资产配置状况'!C41</f>
        <v>0</v>
      </c>
      <c r="E76" s="855">
        <f>'表1-1 资产配置状况'!C70</f>
        <v>0</v>
      </c>
      <c r="F76" s="855">
        <f>'表1-1 资产配置状况'!C74</f>
        <v>0</v>
      </c>
      <c r="G76" s="855">
        <f>'表1-1 资产配置状况'!C76</f>
        <v>0</v>
      </c>
      <c r="H76" s="855">
        <f>'表1-1 资产配置状况'!C79</f>
        <v>0</v>
      </c>
      <c r="I76" s="161">
        <f t="shared" si="1"/>
        <v>0</v>
      </c>
      <c r="J76" s="848"/>
      <c r="K76" s="162"/>
      <c r="L76" s="162"/>
      <c r="M76" s="162"/>
      <c r="N76" s="163"/>
      <c r="O76" s="164"/>
      <c r="P76" s="164"/>
      <c r="Q76" s="161">
        <f t="shared" si="2"/>
        <v>0</v>
      </c>
    </row>
    <row r="77" spans="1:17">
      <c r="A77" s="106"/>
      <c r="B77" s="856" t="s">
        <v>513</v>
      </c>
      <c r="C77" s="857" t="s">
        <v>537</v>
      </c>
      <c r="D77" s="858" t="s">
        <v>657</v>
      </c>
      <c r="E77" s="858" t="s">
        <v>552</v>
      </c>
      <c r="F77" s="858" t="s">
        <v>658</v>
      </c>
      <c r="G77" s="858" t="s">
        <v>569</v>
      </c>
      <c r="H77" s="859" t="s">
        <v>659</v>
      </c>
      <c r="I77" s="165"/>
      <c r="J77" s="165"/>
      <c r="K77" s="165"/>
      <c r="L77" s="165"/>
      <c r="M77" s="165"/>
      <c r="N77" s="165"/>
      <c r="O77" s="165"/>
      <c r="P77" s="72"/>
      <c r="Q77" s="72"/>
    </row>
    <row r="78" spans="1:17">
      <c r="A78" s="115" t="s">
        <v>177</v>
      </c>
      <c r="B78" s="860" t="e">
        <f>'表3-1 成本收益匹配状况表'!$D15</f>
        <v>#DIV/0!</v>
      </c>
      <c r="C78" s="138">
        <f>'表3-1 成本收益匹配状况表'!$D31</f>
        <v>0</v>
      </c>
      <c r="D78" s="137" t="e">
        <f>(I71-Q71)/C78</f>
        <v>#DIV/0!</v>
      </c>
      <c r="E78" s="137">
        <f>'表3-1 成本收益匹配状况表'!$D39</f>
        <v>0</v>
      </c>
      <c r="F78" s="137" t="e">
        <f t="shared" ref="F78:F83" si="3">B78-D78-E78</f>
        <v>#DIV/0!</v>
      </c>
      <c r="G78" s="139"/>
      <c r="H78" s="861"/>
      <c r="I78" s="104"/>
      <c r="J78" s="104"/>
      <c r="K78" s="104"/>
      <c r="L78" s="104"/>
      <c r="M78" s="104"/>
      <c r="N78" s="104"/>
      <c r="O78" s="165"/>
      <c r="P78" s="72"/>
      <c r="Q78" s="72"/>
    </row>
    <row r="79" spans="1:17">
      <c r="A79" s="115" t="s">
        <v>178</v>
      </c>
      <c r="B79" s="860" t="e">
        <f>'表3-1 成本收益匹配状况表'!$E15</f>
        <v>#DIV/0!</v>
      </c>
      <c r="C79" s="138">
        <f>'表3-1 成本收益匹配状况表'!$E31</f>
        <v>0</v>
      </c>
      <c r="D79" s="137" t="e">
        <f t="shared" ref="D79:D83" si="4">(I72-Q72)/C79</f>
        <v>#DIV/0!</v>
      </c>
      <c r="E79" s="755"/>
      <c r="F79" s="137" t="e">
        <f t="shared" si="3"/>
        <v>#DIV/0!</v>
      </c>
      <c r="G79" s="139"/>
      <c r="H79" s="861"/>
      <c r="I79" s="104"/>
      <c r="J79" s="104"/>
      <c r="K79" s="104"/>
      <c r="L79" s="104"/>
      <c r="M79" s="104"/>
      <c r="N79" s="104"/>
      <c r="O79" s="165"/>
      <c r="P79" s="72"/>
      <c r="Q79" s="72"/>
    </row>
    <row r="80" spans="1:17">
      <c r="A80" s="115" t="s">
        <v>179</v>
      </c>
      <c r="B80" s="860" t="e">
        <f>'表3-1 成本收益匹配状况表'!$F15</f>
        <v>#DIV/0!</v>
      </c>
      <c r="C80" s="138">
        <f>'表3-1 成本收益匹配状况表'!$F31</f>
        <v>0</v>
      </c>
      <c r="D80" s="137" t="e">
        <f t="shared" si="4"/>
        <v>#DIV/0!</v>
      </c>
      <c r="E80" s="137">
        <f>'表3-1 成本收益匹配状况表'!$F39</f>
        <v>0</v>
      </c>
      <c r="F80" s="137" t="e">
        <f t="shared" si="3"/>
        <v>#DIV/0!</v>
      </c>
      <c r="G80" s="139"/>
      <c r="H80" s="861"/>
      <c r="I80" s="104"/>
      <c r="J80" s="104"/>
      <c r="K80" s="104"/>
      <c r="L80" s="104"/>
      <c r="M80" s="104"/>
      <c r="N80" s="104"/>
      <c r="O80" s="165"/>
      <c r="P80" s="72"/>
      <c r="Q80" s="72"/>
    </row>
    <row r="81" spans="1:17">
      <c r="A81" s="115" t="s">
        <v>180</v>
      </c>
      <c r="B81" s="860" t="e">
        <f>'表3-1 成本收益匹配状况表'!$G15</f>
        <v>#DIV/0!</v>
      </c>
      <c r="C81" s="138">
        <f>'表3-1 成本收益匹配状况表'!$G31</f>
        <v>0</v>
      </c>
      <c r="D81" s="137" t="e">
        <f t="shared" si="4"/>
        <v>#DIV/0!</v>
      </c>
      <c r="E81" s="137">
        <f>'表3-1 成本收益匹配状况表'!$G39</f>
        <v>0</v>
      </c>
      <c r="F81" s="137" t="e">
        <f t="shared" si="3"/>
        <v>#DIV/0!</v>
      </c>
      <c r="G81" s="139"/>
      <c r="H81" s="861"/>
      <c r="I81" s="104"/>
      <c r="J81" s="104"/>
      <c r="K81" s="104"/>
      <c r="L81" s="104"/>
      <c r="M81" s="104"/>
      <c r="N81" s="104"/>
      <c r="O81" s="165"/>
      <c r="P81" s="72"/>
      <c r="Q81" s="72"/>
    </row>
    <row r="82" spans="1:17">
      <c r="A82" s="115" t="s">
        <v>181</v>
      </c>
      <c r="B82" s="860" t="e">
        <f>'表3-1 成本收益匹配状况表'!$H15</f>
        <v>#DIV/0!</v>
      </c>
      <c r="C82" s="138">
        <f>'表3-1 成本收益匹配状况表'!$H31</f>
        <v>0</v>
      </c>
      <c r="D82" s="137" t="e">
        <f t="shared" si="4"/>
        <v>#DIV/0!</v>
      </c>
      <c r="E82" s="137">
        <f>'表3-1 成本收益匹配状况表'!$H39</f>
        <v>0</v>
      </c>
      <c r="F82" s="137" t="e">
        <f t="shared" si="3"/>
        <v>#DIV/0!</v>
      </c>
      <c r="G82" s="139"/>
      <c r="H82" s="861"/>
      <c r="I82" s="104"/>
      <c r="J82" s="104"/>
      <c r="K82" s="104"/>
      <c r="L82" s="104"/>
      <c r="M82" s="104"/>
      <c r="N82" s="104"/>
      <c r="O82" s="165"/>
      <c r="P82" s="72"/>
      <c r="Q82" s="72"/>
    </row>
    <row r="83" spans="1:17" ht="15" thickBot="1">
      <c r="A83" s="135" t="s">
        <v>176</v>
      </c>
      <c r="B83" s="862" t="e">
        <f>'表3-1 成本收益匹配状况表'!$C15</f>
        <v>#DIV/0!</v>
      </c>
      <c r="C83" s="141">
        <f>'表3-1 成本收益匹配状况表'!$C31</f>
        <v>0</v>
      </c>
      <c r="D83" s="140" t="e">
        <f t="shared" si="4"/>
        <v>#DIV/0!</v>
      </c>
      <c r="E83" s="140">
        <f>'表3-1 成本收益匹配状况表'!$C39</f>
        <v>0</v>
      </c>
      <c r="F83" s="140" t="e">
        <f t="shared" si="3"/>
        <v>#DIV/0!</v>
      </c>
      <c r="G83" s="140">
        <f>'表3-1 成本收益匹配状况表'!C51</f>
        <v>0</v>
      </c>
      <c r="H83" s="863" t="e">
        <f>E83+F83-G83</f>
        <v>#DIV/0!</v>
      </c>
      <c r="I83" s="104"/>
      <c r="J83" s="104"/>
      <c r="K83" s="104"/>
      <c r="L83" s="104"/>
      <c r="M83" s="104"/>
      <c r="N83" s="104"/>
      <c r="O83" s="165"/>
      <c r="P83" s="72"/>
      <c r="Q83" s="72"/>
    </row>
    <row r="84" spans="1:17">
      <c r="A84" s="131"/>
      <c r="B84" s="142"/>
      <c r="C84" s="104"/>
      <c r="D84" s="104"/>
      <c r="E84" s="104"/>
      <c r="F84" s="104"/>
      <c r="G84" s="104"/>
      <c r="H84" s="104"/>
      <c r="I84" s="104"/>
      <c r="J84" s="104"/>
      <c r="K84" s="72"/>
      <c r="L84" s="72"/>
      <c r="M84" s="72"/>
      <c r="N84" s="72"/>
      <c r="O84" s="72"/>
      <c r="P84" s="72"/>
      <c r="Q84" s="72"/>
    </row>
    <row r="85" spans="1:17">
      <c r="A85" s="72"/>
      <c r="B85" s="72"/>
      <c r="C85" s="72"/>
      <c r="D85" s="72"/>
      <c r="E85" s="72"/>
      <c r="F85" s="72"/>
      <c r="G85" s="72"/>
      <c r="H85" s="72"/>
      <c r="I85" s="72"/>
      <c r="J85" s="72"/>
      <c r="K85" s="72"/>
      <c r="L85" s="72"/>
      <c r="M85" s="72"/>
      <c r="N85" s="72"/>
      <c r="O85" s="72"/>
      <c r="P85" s="72"/>
      <c r="Q85" s="72"/>
    </row>
    <row r="86" spans="1:17" ht="15" thickBot="1">
      <c r="A86" s="73" t="s">
        <v>660</v>
      </c>
      <c r="B86" s="72"/>
      <c r="C86" s="72"/>
      <c r="D86" s="72"/>
      <c r="E86" s="72"/>
      <c r="F86" s="72"/>
      <c r="G86" s="72"/>
      <c r="H86" s="72"/>
      <c r="I86" s="72"/>
      <c r="J86" s="72"/>
      <c r="K86" s="72"/>
      <c r="L86" s="72"/>
      <c r="M86" s="72"/>
      <c r="N86" s="72"/>
      <c r="O86" s="72"/>
      <c r="P86" s="72"/>
      <c r="Q86" s="72"/>
    </row>
    <row r="87" spans="1:17">
      <c r="A87" s="1301" t="s">
        <v>409</v>
      </c>
      <c r="B87" s="1125" t="s">
        <v>634</v>
      </c>
      <c r="C87" s="1126"/>
      <c r="D87" s="1126"/>
      <c r="E87" s="1127"/>
      <c r="F87" s="1125" t="s">
        <v>635</v>
      </c>
      <c r="G87" s="1126"/>
      <c r="H87" s="1126"/>
      <c r="I87" s="1127"/>
      <c r="J87" s="1125" t="s">
        <v>636</v>
      </c>
      <c r="K87" s="1126"/>
      <c r="L87" s="1126"/>
      <c r="M87" s="1127"/>
      <c r="N87" s="72"/>
      <c r="O87" s="72"/>
      <c r="P87" s="72"/>
      <c r="Q87" s="72"/>
    </row>
    <row r="88" spans="1:17" ht="15" thickBot="1">
      <c r="A88" s="1302"/>
      <c r="B88" s="872" t="s">
        <v>646</v>
      </c>
      <c r="C88" s="873" t="s">
        <v>647</v>
      </c>
      <c r="D88" s="873" t="s">
        <v>552</v>
      </c>
      <c r="E88" s="874" t="s">
        <v>648</v>
      </c>
      <c r="F88" s="872" t="s">
        <v>646</v>
      </c>
      <c r="G88" s="873" t="s">
        <v>647</v>
      </c>
      <c r="H88" s="873" t="s">
        <v>552</v>
      </c>
      <c r="I88" s="874" t="s">
        <v>648</v>
      </c>
      <c r="J88" s="872" t="s">
        <v>646</v>
      </c>
      <c r="K88" s="873" t="s">
        <v>647</v>
      </c>
      <c r="L88" s="873" t="s">
        <v>552</v>
      </c>
      <c r="M88" s="874" t="s">
        <v>648</v>
      </c>
      <c r="N88" s="72"/>
      <c r="O88" s="72"/>
      <c r="P88" s="72"/>
      <c r="Q88" s="72"/>
    </row>
    <row r="89" spans="1:17">
      <c r="A89" s="115" t="s">
        <v>177</v>
      </c>
      <c r="B89" s="868"/>
      <c r="C89" s="869"/>
      <c r="D89" s="869"/>
      <c r="E89" s="870">
        <f>C89-D89</f>
        <v>0</v>
      </c>
      <c r="F89" s="840"/>
      <c r="G89" s="871"/>
      <c r="H89" s="871"/>
      <c r="I89" s="870">
        <f>G89-H89</f>
        <v>0</v>
      </c>
      <c r="J89" s="840"/>
      <c r="K89" s="871"/>
      <c r="L89" s="871"/>
      <c r="M89" s="870">
        <f>K89-L89</f>
        <v>0</v>
      </c>
      <c r="N89" s="72"/>
      <c r="O89" s="72"/>
      <c r="P89" s="72"/>
      <c r="Q89" s="72"/>
    </row>
    <row r="90" spans="1:17">
      <c r="A90" s="152" t="s">
        <v>649</v>
      </c>
      <c r="B90" s="153"/>
      <c r="C90" s="84"/>
      <c r="D90" s="84"/>
      <c r="E90" s="112" t="s">
        <v>161</v>
      </c>
      <c r="F90" s="116"/>
      <c r="G90" s="114"/>
      <c r="H90" s="114"/>
      <c r="I90" s="112" t="s">
        <v>161</v>
      </c>
      <c r="J90" s="116"/>
      <c r="K90" s="114"/>
      <c r="L90" s="114"/>
      <c r="M90" s="112" t="s">
        <v>161</v>
      </c>
      <c r="N90" s="72"/>
      <c r="O90" s="72"/>
      <c r="P90" s="72"/>
      <c r="Q90" s="72"/>
    </row>
    <row r="91" spans="1:17">
      <c r="A91" s="152" t="s">
        <v>650</v>
      </c>
      <c r="B91" s="153"/>
      <c r="C91" s="84"/>
      <c r="D91" s="84"/>
      <c r="E91" s="112" t="s">
        <v>161</v>
      </c>
      <c r="F91" s="116"/>
      <c r="G91" s="114"/>
      <c r="H91" s="114"/>
      <c r="I91" s="112" t="s">
        <v>161</v>
      </c>
      <c r="J91" s="116"/>
      <c r="K91" s="114"/>
      <c r="L91" s="114"/>
      <c r="M91" s="112" t="s">
        <v>161</v>
      </c>
      <c r="N91" s="72"/>
      <c r="O91" s="72"/>
      <c r="P91" s="72"/>
      <c r="Q91" s="72"/>
    </row>
    <row r="92" spans="1:17">
      <c r="A92" s="115" t="s">
        <v>178</v>
      </c>
      <c r="B92" s="150"/>
      <c r="C92" s="84"/>
      <c r="D92" s="117" t="s">
        <v>161</v>
      </c>
      <c r="E92" s="112" t="s">
        <v>161</v>
      </c>
      <c r="F92" s="116"/>
      <c r="G92" s="114"/>
      <c r="H92" s="117" t="s">
        <v>161</v>
      </c>
      <c r="I92" s="112" t="s">
        <v>161</v>
      </c>
      <c r="J92" s="116"/>
      <c r="K92" s="114"/>
      <c r="L92" s="117" t="s">
        <v>161</v>
      </c>
      <c r="M92" s="112" t="s">
        <v>161</v>
      </c>
      <c r="N92" s="72"/>
      <c r="O92" s="72"/>
      <c r="P92" s="72"/>
      <c r="Q92" s="72"/>
    </row>
    <row r="93" spans="1:17">
      <c r="A93" s="152" t="s">
        <v>649</v>
      </c>
      <c r="B93" s="153"/>
      <c r="C93" s="84"/>
      <c r="D93" s="117" t="s">
        <v>161</v>
      </c>
      <c r="E93" s="112" t="s">
        <v>161</v>
      </c>
      <c r="F93" s="116"/>
      <c r="G93" s="114"/>
      <c r="H93" s="117" t="s">
        <v>161</v>
      </c>
      <c r="I93" s="112" t="s">
        <v>161</v>
      </c>
      <c r="J93" s="116"/>
      <c r="K93" s="114"/>
      <c r="L93" s="117" t="s">
        <v>161</v>
      </c>
      <c r="M93" s="112" t="s">
        <v>161</v>
      </c>
      <c r="N93" s="72"/>
      <c r="O93" s="72"/>
      <c r="P93" s="72"/>
      <c r="Q93" s="72"/>
    </row>
    <row r="94" spans="1:17">
      <c r="A94" s="152" t="s">
        <v>650</v>
      </c>
      <c r="B94" s="153"/>
      <c r="C94" s="84"/>
      <c r="D94" s="117" t="s">
        <v>161</v>
      </c>
      <c r="E94" s="112" t="s">
        <v>161</v>
      </c>
      <c r="F94" s="116"/>
      <c r="G94" s="114"/>
      <c r="H94" s="117" t="s">
        <v>161</v>
      </c>
      <c r="I94" s="112" t="s">
        <v>161</v>
      </c>
      <c r="J94" s="116"/>
      <c r="K94" s="114"/>
      <c r="L94" s="117" t="s">
        <v>161</v>
      </c>
      <c r="M94" s="112" t="s">
        <v>161</v>
      </c>
      <c r="N94" s="72"/>
      <c r="O94" s="72"/>
      <c r="P94" s="72"/>
      <c r="Q94" s="72"/>
    </row>
    <row r="95" spans="1:17">
      <c r="A95" s="115" t="s">
        <v>179</v>
      </c>
      <c r="B95" s="153"/>
      <c r="C95" s="84"/>
      <c r="D95" s="121"/>
      <c r="E95" s="154">
        <f>C95-D95</f>
        <v>0</v>
      </c>
      <c r="F95" s="116"/>
      <c r="G95" s="114"/>
      <c r="H95" s="121"/>
      <c r="I95" s="154">
        <f>G95-H95</f>
        <v>0</v>
      </c>
      <c r="J95" s="116"/>
      <c r="K95" s="114"/>
      <c r="L95" s="121"/>
      <c r="M95" s="154">
        <f>K95-L95</f>
        <v>0</v>
      </c>
      <c r="N95" s="72"/>
      <c r="O95" s="72"/>
      <c r="P95" s="72"/>
      <c r="Q95" s="72"/>
    </row>
    <row r="96" spans="1:17">
      <c r="A96" s="152" t="s">
        <v>649</v>
      </c>
      <c r="B96" s="153"/>
      <c r="C96" s="84"/>
      <c r="D96" s="121"/>
      <c r="E96" s="112" t="s">
        <v>161</v>
      </c>
      <c r="F96" s="116"/>
      <c r="G96" s="114"/>
      <c r="H96" s="121"/>
      <c r="I96" s="112" t="s">
        <v>161</v>
      </c>
      <c r="J96" s="116"/>
      <c r="K96" s="114"/>
      <c r="L96" s="121"/>
      <c r="M96" s="112" t="s">
        <v>161</v>
      </c>
      <c r="N96" s="72"/>
      <c r="O96" s="72"/>
      <c r="P96" s="72"/>
      <c r="Q96" s="72"/>
    </row>
    <row r="97" spans="1:17">
      <c r="A97" s="152" t="s">
        <v>650</v>
      </c>
      <c r="B97" s="153"/>
      <c r="C97" s="84"/>
      <c r="D97" s="121"/>
      <c r="E97" s="112" t="s">
        <v>161</v>
      </c>
      <c r="F97" s="116"/>
      <c r="G97" s="114"/>
      <c r="H97" s="121"/>
      <c r="I97" s="112" t="s">
        <v>161</v>
      </c>
      <c r="J97" s="116"/>
      <c r="K97" s="114"/>
      <c r="L97" s="121"/>
      <c r="M97" s="112" t="s">
        <v>161</v>
      </c>
      <c r="N97" s="72"/>
      <c r="O97" s="72"/>
      <c r="P97" s="72"/>
      <c r="Q97" s="72"/>
    </row>
    <row r="98" spans="1:17">
      <c r="A98" s="115" t="s">
        <v>180</v>
      </c>
      <c r="B98" s="150"/>
      <c r="C98" s="84"/>
      <c r="D98" s="84"/>
      <c r="E98" s="151">
        <f>C98-D98</f>
        <v>0</v>
      </c>
      <c r="F98" s="116"/>
      <c r="G98" s="114"/>
      <c r="H98" s="114"/>
      <c r="I98" s="151">
        <f>G98-H98</f>
        <v>0</v>
      </c>
      <c r="J98" s="116"/>
      <c r="K98" s="114"/>
      <c r="L98" s="114"/>
      <c r="M98" s="151">
        <f>K98-L98</f>
        <v>0</v>
      </c>
      <c r="N98" s="72"/>
      <c r="O98" s="72"/>
      <c r="P98" s="72"/>
      <c r="Q98" s="72"/>
    </row>
    <row r="99" spans="1:17">
      <c r="A99" s="152" t="s">
        <v>649</v>
      </c>
      <c r="B99" s="153"/>
      <c r="C99" s="84"/>
      <c r="D99" s="84"/>
      <c r="E99" s="112" t="s">
        <v>161</v>
      </c>
      <c r="F99" s="116"/>
      <c r="G99" s="114"/>
      <c r="H99" s="114"/>
      <c r="I99" s="112" t="s">
        <v>161</v>
      </c>
      <c r="J99" s="116"/>
      <c r="K99" s="114"/>
      <c r="L99" s="114"/>
      <c r="M99" s="112" t="s">
        <v>161</v>
      </c>
      <c r="N99" s="72"/>
      <c r="O99" s="72"/>
      <c r="P99" s="72"/>
      <c r="Q99" s="72"/>
    </row>
    <row r="100" spans="1:17">
      <c r="A100" s="152" t="s">
        <v>650</v>
      </c>
      <c r="B100" s="153"/>
      <c r="C100" s="84"/>
      <c r="D100" s="84"/>
      <c r="E100" s="112" t="s">
        <v>161</v>
      </c>
      <c r="F100" s="116"/>
      <c r="G100" s="114"/>
      <c r="H100" s="114"/>
      <c r="I100" s="112" t="s">
        <v>161</v>
      </c>
      <c r="J100" s="116"/>
      <c r="K100" s="114"/>
      <c r="L100" s="114"/>
      <c r="M100" s="112" t="s">
        <v>161</v>
      </c>
      <c r="N100" s="72"/>
      <c r="O100" s="72"/>
      <c r="P100" s="72"/>
      <c r="Q100" s="72"/>
    </row>
    <row r="101" spans="1:17">
      <c r="A101" s="115" t="s">
        <v>181</v>
      </c>
      <c r="B101" s="150"/>
      <c r="C101" s="84"/>
      <c r="D101" s="84"/>
      <c r="E101" s="151">
        <f>C101-D101</f>
        <v>0</v>
      </c>
      <c r="F101" s="116"/>
      <c r="G101" s="114"/>
      <c r="H101" s="114"/>
      <c r="I101" s="151">
        <f>G101-H101</f>
        <v>0</v>
      </c>
      <c r="J101" s="116"/>
      <c r="K101" s="114"/>
      <c r="L101" s="114"/>
      <c r="M101" s="151">
        <f>K101-L101</f>
        <v>0</v>
      </c>
      <c r="N101" s="72"/>
      <c r="O101" s="72"/>
      <c r="P101" s="72"/>
      <c r="Q101" s="72"/>
    </row>
    <row r="102" spans="1:17">
      <c r="A102" s="152" t="s">
        <v>649</v>
      </c>
      <c r="B102" s="153"/>
      <c r="C102" s="84"/>
      <c r="D102" s="84"/>
      <c r="E102" s="112" t="s">
        <v>161</v>
      </c>
      <c r="F102" s="116"/>
      <c r="G102" s="114"/>
      <c r="H102" s="114"/>
      <c r="I102" s="112" t="s">
        <v>161</v>
      </c>
      <c r="J102" s="116"/>
      <c r="K102" s="114"/>
      <c r="L102" s="114"/>
      <c r="M102" s="112" t="s">
        <v>161</v>
      </c>
      <c r="N102" s="72"/>
      <c r="O102" s="72"/>
      <c r="P102" s="72"/>
      <c r="Q102" s="72"/>
    </row>
    <row r="103" spans="1:17">
      <c r="A103" s="152" t="s">
        <v>650</v>
      </c>
      <c r="B103" s="153"/>
      <c r="C103" s="84"/>
      <c r="D103" s="84"/>
      <c r="E103" s="112" t="s">
        <v>161</v>
      </c>
      <c r="F103" s="116"/>
      <c r="G103" s="114"/>
      <c r="H103" s="114"/>
      <c r="I103" s="112" t="s">
        <v>161</v>
      </c>
      <c r="J103" s="116"/>
      <c r="K103" s="114"/>
      <c r="L103" s="114"/>
      <c r="M103" s="112" t="s">
        <v>161</v>
      </c>
      <c r="N103" s="72"/>
      <c r="O103" s="72"/>
      <c r="P103" s="72"/>
      <c r="Q103" s="72"/>
    </row>
    <row r="104" spans="1:17">
      <c r="A104" s="115" t="s">
        <v>176</v>
      </c>
      <c r="B104" s="834">
        <f>B89+B95+B98+B101</f>
        <v>0</v>
      </c>
      <c r="C104" s="84"/>
      <c r="D104" s="84"/>
      <c r="E104" s="151">
        <f>C104-D104</f>
        <v>0</v>
      </c>
      <c r="F104" s="834">
        <f>F89+F95+F98+F101</f>
        <v>0</v>
      </c>
      <c r="G104" s="114"/>
      <c r="H104" s="114"/>
      <c r="I104" s="151">
        <f>G104-H104</f>
        <v>0</v>
      </c>
      <c r="J104" s="834">
        <f>J89+J95+J98+J101</f>
        <v>0</v>
      </c>
      <c r="K104" s="114"/>
      <c r="L104" s="114"/>
      <c r="M104" s="151">
        <f>K104-L104</f>
        <v>0</v>
      </c>
      <c r="N104" s="72"/>
      <c r="O104" s="72"/>
      <c r="P104" s="72"/>
      <c r="Q104" s="72"/>
    </row>
    <row r="105" spans="1:17">
      <c r="A105" s="152" t="s">
        <v>649</v>
      </c>
      <c r="B105" s="834">
        <f>B90*B89+B95*B96+B99*B98+B102*B101</f>
        <v>0</v>
      </c>
      <c r="C105" s="84"/>
      <c r="D105" s="84"/>
      <c r="E105" s="112" t="s">
        <v>161</v>
      </c>
      <c r="F105" s="834">
        <f>F90*F89+F95*F96+F99*F98+F102*F101</f>
        <v>0</v>
      </c>
      <c r="G105" s="114"/>
      <c r="H105" s="114"/>
      <c r="I105" s="112" t="s">
        <v>161</v>
      </c>
      <c r="J105" s="834">
        <f>J90*J89+J95*J96+J99*J98+J102*J101</f>
        <v>0</v>
      </c>
      <c r="K105" s="114"/>
      <c r="L105" s="114"/>
      <c r="M105" s="112" t="s">
        <v>161</v>
      </c>
      <c r="N105" s="72"/>
      <c r="O105" s="72"/>
      <c r="P105" s="72"/>
      <c r="Q105" s="72"/>
    </row>
    <row r="106" spans="1:17" ht="15" thickBot="1">
      <c r="A106" s="122" t="s">
        <v>650</v>
      </c>
      <c r="B106" s="838">
        <f>B91*B89+B97*B95+B100*B98+B103*B101</f>
        <v>0</v>
      </c>
      <c r="C106" s="146"/>
      <c r="D106" s="146"/>
      <c r="E106" s="123" t="s">
        <v>161</v>
      </c>
      <c r="F106" s="838">
        <f>F91*F89+F97*F95+F100*F98+F103*F101</f>
        <v>0</v>
      </c>
      <c r="G106" s="124"/>
      <c r="H106" s="124"/>
      <c r="I106" s="123" t="s">
        <v>161</v>
      </c>
      <c r="J106" s="838">
        <f>J91*J89+J97*J95+J100*J98+J103*J101</f>
        <v>0</v>
      </c>
      <c r="K106" s="124"/>
      <c r="L106" s="124"/>
      <c r="M106" s="123" t="s">
        <v>161</v>
      </c>
      <c r="N106" s="72"/>
      <c r="O106" s="72"/>
      <c r="P106" s="72"/>
      <c r="Q106" s="72"/>
    </row>
    <row r="107" spans="1:17">
      <c r="A107" s="131"/>
      <c r="B107" s="72"/>
      <c r="C107" s="147"/>
      <c r="D107" s="147"/>
      <c r="E107" s="147"/>
      <c r="F107" s="147"/>
      <c r="G107" s="147"/>
      <c r="H107" s="147"/>
      <c r="I107" s="147"/>
      <c r="J107" s="147"/>
      <c r="K107" s="147"/>
      <c r="L107" s="147"/>
      <c r="M107" s="147"/>
      <c r="N107" s="72"/>
      <c r="O107" s="72"/>
      <c r="P107" s="72"/>
      <c r="Q107" s="72"/>
    </row>
    <row r="108" spans="1:17">
      <c r="A108" s="72"/>
      <c r="B108" s="72"/>
      <c r="C108" s="72"/>
      <c r="D108" s="72"/>
      <c r="E108" s="72"/>
      <c r="F108" s="72"/>
      <c r="G108" s="72"/>
      <c r="H108" s="72"/>
      <c r="I108" s="72"/>
      <c r="J108" s="72"/>
      <c r="K108" s="72"/>
      <c r="L108" s="72"/>
      <c r="M108" s="72"/>
      <c r="N108" s="72"/>
      <c r="O108" s="72"/>
      <c r="P108" s="72"/>
      <c r="Q108" s="72"/>
    </row>
    <row r="109" spans="1:17" ht="15" thickBot="1">
      <c r="A109" s="73" t="s">
        <v>661</v>
      </c>
      <c r="B109" s="72"/>
      <c r="C109" s="72"/>
      <c r="D109" s="72"/>
      <c r="E109" s="72"/>
      <c r="F109" s="72"/>
      <c r="G109" s="72"/>
      <c r="H109" s="72"/>
      <c r="I109" s="72"/>
      <c r="J109" s="72"/>
      <c r="K109" s="72"/>
      <c r="L109" s="72"/>
      <c r="M109" s="72"/>
      <c r="N109" s="72"/>
      <c r="O109" s="72"/>
      <c r="P109" s="72"/>
      <c r="Q109" s="72"/>
    </row>
    <row r="110" spans="1:17">
      <c r="A110" s="1301" t="s">
        <v>409</v>
      </c>
      <c r="B110" s="1125" t="s">
        <v>634</v>
      </c>
      <c r="C110" s="1126"/>
      <c r="D110" s="1126"/>
      <c r="E110" s="1127"/>
      <c r="F110" s="1128" t="s">
        <v>635</v>
      </c>
      <c r="G110" s="1126"/>
      <c r="H110" s="1126"/>
      <c r="I110" s="1129"/>
      <c r="J110" s="1125" t="s">
        <v>636</v>
      </c>
      <c r="K110" s="1126"/>
      <c r="L110" s="1126"/>
      <c r="M110" s="1127"/>
      <c r="N110" s="72"/>
      <c r="O110" s="72"/>
      <c r="P110" s="72"/>
      <c r="Q110" s="72"/>
    </row>
    <row r="111" spans="1:17" ht="15" thickBot="1">
      <c r="A111" s="1302"/>
      <c r="B111" s="872" t="s">
        <v>646</v>
      </c>
      <c r="C111" s="873" t="s">
        <v>647</v>
      </c>
      <c r="D111" s="873" t="s">
        <v>550</v>
      </c>
      <c r="E111" s="874" t="s">
        <v>648</v>
      </c>
      <c r="F111" s="877" t="s">
        <v>646</v>
      </c>
      <c r="G111" s="873" t="s">
        <v>647</v>
      </c>
      <c r="H111" s="873" t="s">
        <v>550</v>
      </c>
      <c r="I111" s="878" t="s">
        <v>648</v>
      </c>
      <c r="J111" s="872" t="s">
        <v>646</v>
      </c>
      <c r="K111" s="873" t="s">
        <v>647</v>
      </c>
      <c r="L111" s="873" t="s">
        <v>550</v>
      </c>
      <c r="M111" s="874" t="s">
        <v>648</v>
      </c>
      <c r="N111" s="72"/>
      <c r="O111" s="72"/>
      <c r="P111" s="72"/>
      <c r="Q111" s="72"/>
    </row>
    <row r="112" spans="1:17">
      <c r="A112" s="115" t="s">
        <v>177</v>
      </c>
      <c r="B112" s="868"/>
      <c r="C112" s="869"/>
      <c r="D112" s="869"/>
      <c r="E112" s="870">
        <f>C112-D112</f>
        <v>0</v>
      </c>
      <c r="F112" s="875"/>
      <c r="G112" s="871"/>
      <c r="H112" s="871"/>
      <c r="I112" s="876">
        <f>G112-H112</f>
        <v>0</v>
      </c>
      <c r="J112" s="840"/>
      <c r="K112" s="871"/>
      <c r="L112" s="871"/>
      <c r="M112" s="870">
        <f>K112-L112</f>
        <v>0</v>
      </c>
      <c r="N112" s="72"/>
      <c r="O112" s="72"/>
      <c r="P112" s="72"/>
      <c r="Q112" s="72"/>
    </row>
    <row r="113" spans="1:17">
      <c r="A113" s="152" t="s">
        <v>649</v>
      </c>
      <c r="B113" s="153"/>
      <c r="C113" s="84"/>
      <c r="D113" s="84"/>
      <c r="E113" s="112" t="s">
        <v>161</v>
      </c>
      <c r="F113" s="120"/>
      <c r="G113" s="114"/>
      <c r="H113" s="114"/>
      <c r="I113" s="118" t="s">
        <v>161</v>
      </c>
      <c r="J113" s="116"/>
      <c r="K113" s="114"/>
      <c r="L113" s="114"/>
      <c r="M113" s="112" t="s">
        <v>161</v>
      </c>
      <c r="N113" s="72"/>
      <c r="O113" s="72"/>
      <c r="P113" s="72"/>
      <c r="Q113" s="72"/>
    </row>
    <row r="114" spans="1:17">
      <c r="A114" s="152" t="s">
        <v>650</v>
      </c>
      <c r="B114" s="153"/>
      <c r="C114" s="84"/>
      <c r="D114" s="84"/>
      <c r="E114" s="112" t="s">
        <v>161</v>
      </c>
      <c r="F114" s="120"/>
      <c r="G114" s="114"/>
      <c r="H114" s="114"/>
      <c r="I114" s="118" t="s">
        <v>161</v>
      </c>
      <c r="J114" s="116"/>
      <c r="K114" s="114"/>
      <c r="L114" s="114"/>
      <c r="M114" s="112" t="s">
        <v>161</v>
      </c>
      <c r="N114" s="72"/>
      <c r="O114" s="72"/>
      <c r="P114" s="72"/>
      <c r="Q114" s="72"/>
    </row>
    <row r="115" spans="1:17">
      <c r="A115" s="115" t="s">
        <v>178</v>
      </c>
      <c r="B115" s="150"/>
      <c r="C115" s="84"/>
      <c r="D115" s="117" t="s">
        <v>161</v>
      </c>
      <c r="E115" s="112" t="s">
        <v>161</v>
      </c>
      <c r="F115" s="120"/>
      <c r="G115" s="114"/>
      <c r="H115" s="117" t="s">
        <v>161</v>
      </c>
      <c r="I115" s="118" t="s">
        <v>161</v>
      </c>
      <c r="J115" s="116"/>
      <c r="K115" s="114"/>
      <c r="L115" s="117" t="s">
        <v>161</v>
      </c>
      <c r="M115" s="112" t="s">
        <v>161</v>
      </c>
      <c r="N115" s="72"/>
      <c r="O115" s="72"/>
      <c r="P115" s="72"/>
      <c r="Q115" s="72"/>
    </row>
    <row r="116" spans="1:17">
      <c r="A116" s="152" t="s">
        <v>649</v>
      </c>
      <c r="B116" s="153"/>
      <c r="C116" s="84"/>
      <c r="D116" s="117" t="s">
        <v>161</v>
      </c>
      <c r="E116" s="112" t="s">
        <v>161</v>
      </c>
      <c r="F116" s="120"/>
      <c r="G116" s="114"/>
      <c r="H116" s="117" t="s">
        <v>161</v>
      </c>
      <c r="I116" s="118" t="s">
        <v>161</v>
      </c>
      <c r="J116" s="116"/>
      <c r="K116" s="114"/>
      <c r="L116" s="117" t="s">
        <v>161</v>
      </c>
      <c r="M116" s="112" t="s">
        <v>161</v>
      </c>
      <c r="N116" s="72"/>
      <c r="O116" s="72"/>
      <c r="P116" s="72"/>
      <c r="Q116" s="72"/>
    </row>
    <row r="117" spans="1:17">
      <c r="A117" s="152" t="s">
        <v>650</v>
      </c>
      <c r="B117" s="153"/>
      <c r="C117" s="84"/>
      <c r="D117" s="117" t="s">
        <v>161</v>
      </c>
      <c r="E117" s="112" t="s">
        <v>161</v>
      </c>
      <c r="F117" s="120"/>
      <c r="G117" s="114"/>
      <c r="H117" s="117" t="s">
        <v>161</v>
      </c>
      <c r="I117" s="118" t="s">
        <v>161</v>
      </c>
      <c r="J117" s="116"/>
      <c r="K117" s="114"/>
      <c r="L117" s="117" t="s">
        <v>161</v>
      </c>
      <c r="M117" s="112" t="s">
        <v>161</v>
      </c>
      <c r="N117" s="72"/>
      <c r="O117" s="72"/>
      <c r="P117" s="72"/>
      <c r="Q117" s="72"/>
    </row>
    <row r="118" spans="1:17">
      <c r="A118" s="115" t="s">
        <v>179</v>
      </c>
      <c r="B118" s="153"/>
      <c r="C118" s="84"/>
      <c r="D118" s="121"/>
      <c r="E118" s="154">
        <f>C118-D118</f>
        <v>0</v>
      </c>
      <c r="F118" s="120"/>
      <c r="G118" s="114"/>
      <c r="H118" s="121"/>
      <c r="I118" s="167">
        <f>G118-H118</f>
        <v>0</v>
      </c>
      <c r="J118" s="116"/>
      <c r="K118" s="114"/>
      <c r="L118" s="121"/>
      <c r="M118" s="154">
        <f>K118-L118</f>
        <v>0</v>
      </c>
      <c r="N118" s="72"/>
      <c r="O118" s="72"/>
      <c r="P118" s="72"/>
      <c r="Q118" s="72"/>
    </row>
    <row r="119" spans="1:17">
      <c r="A119" s="152" t="s">
        <v>649</v>
      </c>
      <c r="B119" s="153"/>
      <c r="C119" s="84"/>
      <c r="D119" s="121"/>
      <c r="E119" s="112" t="s">
        <v>161</v>
      </c>
      <c r="F119" s="120"/>
      <c r="G119" s="114"/>
      <c r="H119" s="121"/>
      <c r="I119" s="118" t="s">
        <v>161</v>
      </c>
      <c r="J119" s="116"/>
      <c r="K119" s="114"/>
      <c r="L119" s="121"/>
      <c r="M119" s="112" t="s">
        <v>161</v>
      </c>
      <c r="N119" s="72"/>
      <c r="O119" s="72"/>
      <c r="P119" s="72"/>
      <c r="Q119" s="72"/>
    </row>
    <row r="120" spans="1:17">
      <c r="A120" s="152" t="s">
        <v>650</v>
      </c>
      <c r="B120" s="153"/>
      <c r="C120" s="84"/>
      <c r="D120" s="121"/>
      <c r="E120" s="112" t="s">
        <v>161</v>
      </c>
      <c r="F120" s="120"/>
      <c r="G120" s="114"/>
      <c r="H120" s="121"/>
      <c r="I120" s="118" t="s">
        <v>161</v>
      </c>
      <c r="J120" s="116"/>
      <c r="K120" s="114"/>
      <c r="L120" s="121"/>
      <c r="M120" s="112" t="s">
        <v>161</v>
      </c>
      <c r="N120" s="72"/>
      <c r="O120" s="72"/>
      <c r="P120" s="72"/>
      <c r="Q120" s="72"/>
    </row>
    <row r="121" spans="1:17">
      <c r="A121" s="115" t="s">
        <v>180</v>
      </c>
      <c r="B121" s="150"/>
      <c r="C121" s="84"/>
      <c r="D121" s="84"/>
      <c r="E121" s="151">
        <f>C121-D121</f>
        <v>0</v>
      </c>
      <c r="F121" s="120"/>
      <c r="G121" s="114"/>
      <c r="H121" s="114"/>
      <c r="I121" s="166">
        <f>G121-H121</f>
        <v>0</v>
      </c>
      <c r="J121" s="116"/>
      <c r="K121" s="114"/>
      <c r="L121" s="114"/>
      <c r="M121" s="151">
        <f>K121-L121</f>
        <v>0</v>
      </c>
      <c r="N121" s="72"/>
      <c r="O121" s="72"/>
      <c r="P121" s="72"/>
      <c r="Q121" s="72"/>
    </row>
    <row r="122" spans="1:17">
      <c r="A122" s="152" t="s">
        <v>649</v>
      </c>
      <c r="B122" s="153"/>
      <c r="C122" s="84"/>
      <c r="D122" s="84"/>
      <c r="E122" s="112" t="s">
        <v>161</v>
      </c>
      <c r="F122" s="120"/>
      <c r="G122" s="114"/>
      <c r="H122" s="114"/>
      <c r="I122" s="118" t="s">
        <v>161</v>
      </c>
      <c r="J122" s="116"/>
      <c r="K122" s="114"/>
      <c r="L122" s="114"/>
      <c r="M122" s="112" t="s">
        <v>161</v>
      </c>
      <c r="N122" s="72"/>
      <c r="O122" s="72"/>
      <c r="P122" s="72"/>
      <c r="Q122" s="72"/>
    </row>
    <row r="123" spans="1:17">
      <c r="A123" s="152" t="s">
        <v>650</v>
      </c>
      <c r="B123" s="153"/>
      <c r="C123" s="84"/>
      <c r="D123" s="84"/>
      <c r="E123" s="112" t="s">
        <v>161</v>
      </c>
      <c r="F123" s="120"/>
      <c r="G123" s="114"/>
      <c r="H123" s="114"/>
      <c r="I123" s="118" t="s">
        <v>161</v>
      </c>
      <c r="J123" s="116"/>
      <c r="K123" s="114"/>
      <c r="L123" s="114"/>
      <c r="M123" s="112" t="s">
        <v>161</v>
      </c>
      <c r="N123" s="72"/>
      <c r="O123" s="72"/>
      <c r="P123" s="72"/>
      <c r="Q123" s="72"/>
    </row>
    <row r="124" spans="1:17">
      <c r="A124" s="115" t="s">
        <v>181</v>
      </c>
      <c r="B124" s="150"/>
      <c r="C124" s="84"/>
      <c r="D124" s="84"/>
      <c r="E124" s="151">
        <f>C124-D124</f>
        <v>0</v>
      </c>
      <c r="F124" s="120"/>
      <c r="G124" s="114"/>
      <c r="H124" s="114"/>
      <c r="I124" s="166">
        <f>G124-H124</f>
        <v>0</v>
      </c>
      <c r="J124" s="116"/>
      <c r="K124" s="114"/>
      <c r="L124" s="114"/>
      <c r="M124" s="151">
        <f>K124-L124</f>
        <v>0</v>
      </c>
      <c r="N124" s="72"/>
      <c r="O124" s="72"/>
      <c r="P124" s="72"/>
      <c r="Q124" s="72"/>
    </row>
    <row r="125" spans="1:17">
      <c r="A125" s="152" t="s">
        <v>649</v>
      </c>
      <c r="B125" s="153"/>
      <c r="C125" s="84"/>
      <c r="D125" s="84"/>
      <c r="E125" s="112" t="s">
        <v>161</v>
      </c>
      <c r="F125" s="120"/>
      <c r="G125" s="114"/>
      <c r="H125" s="114"/>
      <c r="I125" s="118" t="s">
        <v>161</v>
      </c>
      <c r="J125" s="116"/>
      <c r="K125" s="114"/>
      <c r="L125" s="114"/>
      <c r="M125" s="112" t="s">
        <v>161</v>
      </c>
      <c r="N125" s="72"/>
      <c r="O125" s="72"/>
      <c r="P125" s="72"/>
      <c r="Q125" s="72"/>
    </row>
    <row r="126" spans="1:17">
      <c r="A126" s="152" t="s">
        <v>650</v>
      </c>
      <c r="B126" s="153"/>
      <c r="C126" s="84"/>
      <c r="D126" s="84"/>
      <c r="E126" s="112" t="s">
        <v>161</v>
      </c>
      <c r="F126" s="120"/>
      <c r="G126" s="114"/>
      <c r="H126" s="114"/>
      <c r="I126" s="118" t="s">
        <v>161</v>
      </c>
      <c r="J126" s="116"/>
      <c r="K126" s="114"/>
      <c r="L126" s="114"/>
      <c r="M126" s="112" t="s">
        <v>161</v>
      </c>
      <c r="N126" s="72"/>
      <c r="O126" s="72"/>
      <c r="P126" s="72"/>
      <c r="Q126" s="72"/>
    </row>
    <row r="127" spans="1:17">
      <c r="A127" s="115" t="s">
        <v>176</v>
      </c>
      <c r="B127" s="834">
        <f>B112+B118+B121+B124</f>
        <v>0</v>
      </c>
      <c r="C127" s="84"/>
      <c r="D127" s="84"/>
      <c r="E127" s="151">
        <f>C127-D127</f>
        <v>0</v>
      </c>
      <c r="F127" s="834">
        <f>F112+F118+F121+F124</f>
        <v>0</v>
      </c>
      <c r="G127" s="114"/>
      <c r="H127" s="114"/>
      <c r="I127" s="166">
        <f>G127-H127</f>
        <v>0</v>
      </c>
      <c r="J127" s="834">
        <f>J112+J118+J121+J124</f>
        <v>0</v>
      </c>
      <c r="K127" s="114"/>
      <c r="L127" s="114"/>
      <c r="M127" s="151">
        <f>K127-L127</f>
        <v>0</v>
      </c>
      <c r="N127" s="72"/>
      <c r="O127" s="72"/>
      <c r="P127" s="72"/>
      <c r="Q127" s="72"/>
    </row>
    <row r="128" spans="1:17">
      <c r="A128" s="152" t="s">
        <v>649</v>
      </c>
      <c r="B128" s="834">
        <f>B113*B112+B118*B119+B122*B121+B125*B124</f>
        <v>0</v>
      </c>
      <c r="C128" s="84"/>
      <c r="D128" s="84"/>
      <c r="E128" s="112" t="s">
        <v>161</v>
      </c>
      <c r="F128" s="834">
        <f>F113*F112+F118*F119+F122*F121+F125*F124</f>
        <v>0</v>
      </c>
      <c r="G128" s="114"/>
      <c r="H128" s="114"/>
      <c r="I128" s="118" t="s">
        <v>161</v>
      </c>
      <c r="J128" s="834">
        <f>J113*J112+J118*J119+J122*J121+J125*J124</f>
        <v>0</v>
      </c>
      <c r="K128" s="114"/>
      <c r="L128" s="114"/>
      <c r="M128" s="112" t="s">
        <v>161</v>
      </c>
      <c r="N128" s="72"/>
      <c r="O128" s="72"/>
      <c r="P128" s="72"/>
      <c r="Q128" s="72"/>
    </row>
    <row r="129" spans="1:17" ht="15" thickBot="1">
      <c r="A129" s="122" t="s">
        <v>650</v>
      </c>
      <c r="B129" s="838">
        <f>B114*B112+B120*B118+B123*B121+B126*B124</f>
        <v>0</v>
      </c>
      <c r="C129" s="146"/>
      <c r="D129" s="146"/>
      <c r="E129" s="123" t="s">
        <v>161</v>
      </c>
      <c r="F129" s="838">
        <f>F114*F112+F120*F118+F123*F121+F126*F124</f>
        <v>0</v>
      </c>
      <c r="G129" s="124"/>
      <c r="H129" s="124"/>
      <c r="I129" s="173" t="s">
        <v>161</v>
      </c>
      <c r="J129" s="838">
        <f>J114*J112+J120*J118+J123*J121+J126*J124</f>
        <v>0</v>
      </c>
      <c r="K129" s="124"/>
      <c r="L129" s="124"/>
      <c r="M129" s="123" t="s">
        <v>161</v>
      </c>
      <c r="N129" s="72"/>
      <c r="O129" s="72"/>
      <c r="P129" s="72"/>
      <c r="Q129" s="72"/>
    </row>
    <row r="130" spans="1:17">
      <c r="A130" s="131"/>
      <c r="B130" s="169"/>
      <c r="C130" s="147"/>
      <c r="D130" s="147"/>
      <c r="E130" s="147"/>
      <c r="F130" s="147"/>
      <c r="G130" s="147"/>
      <c r="H130" s="147"/>
      <c r="I130" s="147"/>
      <c r="J130" s="147"/>
      <c r="K130" s="147"/>
      <c r="L130" s="147"/>
      <c r="M130" s="147"/>
      <c r="N130" s="72"/>
      <c r="O130" s="72"/>
      <c r="P130" s="72"/>
      <c r="Q130" s="72"/>
    </row>
    <row r="131" spans="1:17">
      <c r="A131" s="72"/>
      <c r="B131" s="72"/>
      <c r="C131" s="72"/>
      <c r="D131" s="72"/>
      <c r="E131" s="72"/>
      <c r="F131" s="72"/>
      <c r="G131" s="72"/>
      <c r="H131" s="72"/>
      <c r="I131" s="72"/>
      <c r="J131" s="72"/>
      <c r="K131" s="72"/>
      <c r="L131" s="72"/>
      <c r="M131" s="72"/>
      <c r="N131" s="72"/>
      <c r="O131" s="72"/>
      <c r="P131" s="72"/>
      <c r="Q131" s="72"/>
    </row>
    <row r="132" spans="1:17">
      <c r="A132" s="73" t="s">
        <v>662</v>
      </c>
      <c r="B132" s="72"/>
      <c r="C132" s="72"/>
      <c r="D132" s="72"/>
      <c r="E132" s="72"/>
      <c r="F132" s="72"/>
      <c r="G132" s="72"/>
      <c r="H132" s="72"/>
      <c r="I132" s="72"/>
      <c r="J132" s="72"/>
      <c r="K132" s="72"/>
      <c r="L132" s="72"/>
      <c r="M132" s="72"/>
      <c r="N132" s="72"/>
      <c r="O132" s="72"/>
      <c r="P132" s="72"/>
      <c r="Q132" s="72"/>
    </row>
    <row r="133" spans="1:17">
      <c r="A133" s="1303" t="s">
        <v>409</v>
      </c>
      <c r="B133" s="1126" t="s">
        <v>634</v>
      </c>
      <c r="C133" s="1126"/>
      <c r="D133" s="1126"/>
      <c r="E133" s="1127"/>
      <c r="F133" s="72"/>
      <c r="G133" s="72"/>
      <c r="H133" s="72"/>
      <c r="I133" s="72"/>
      <c r="J133" s="72"/>
      <c r="K133" s="72"/>
      <c r="L133" s="72"/>
      <c r="M133" s="72"/>
      <c r="N133" s="72"/>
      <c r="O133" s="72"/>
      <c r="P133" s="72"/>
      <c r="Q133" s="72"/>
    </row>
    <row r="134" spans="1:17">
      <c r="A134" s="1304"/>
      <c r="B134" s="143" t="s">
        <v>646</v>
      </c>
      <c r="C134" s="143" t="s">
        <v>647</v>
      </c>
      <c r="D134" s="143" t="s">
        <v>569</v>
      </c>
      <c r="E134" s="149" t="s">
        <v>648</v>
      </c>
      <c r="F134" s="72"/>
      <c r="G134" s="72"/>
      <c r="H134" s="72"/>
      <c r="I134" s="72"/>
      <c r="J134" s="72"/>
      <c r="K134" s="72"/>
      <c r="L134" s="72"/>
      <c r="M134" s="72"/>
      <c r="N134" s="72"/>
      <c r="O134" s="72"/>
      <c r="P134" s="72"/>
      <c r="Q134" s="72"/>
    </row>
    <row r="135" spans="1:17">
      <c r="A135" s="136" t="s">
        <v>176</v>
      </c>
      <c r="B135" s="114"/>
      <c r="C135" s="114"/>
      <c r="D135" s="114"/>
      <c r="E135" s="170">
        <f>C135-D135</f>
        <v>0</v>
      </c>
      <c r="F135" s="72"/>
      <c r="G135" s="72"/>
      <c r="H135" s="72"/>
      <c r="I135" s="72"/>
      <c r="J135" s="72"/>
      <c r="K135" s="72"/>
      <c r="L135" s="72"/>
      <c r="M135" s="72"/>
      <c r="N135" s="72"/>
      <c r="O135" s="72"/>
      <c r="P135" s="72"/>
      <c r="Q135" s="72"/>
    </row>
    <row r="136" spans="1:17">
      <c r="A136" s="144" t="s">
        <v>649</v>
      </c>
      <c r="B136" s="171"/>
      <c r="C136" s="114"/>
      <c r="D136" s="114"/>
      <c r="E136" s="112" t="s">
        <v>161</v>
      </c>
      <c r="F136" s="72"/>
      <c r="G136" s="72"/>
      <c r="H136" s="72"/>
      <c r="I136" s="72"/>
      <c r="J136" s="72"/>
      <c r="K136" s="72"/>
      <c r="L136" s="72"/>
      <c r="M136" s="72"/>
      <c r="N136" s="72"/>
      <c r="O136" s="72"/>
      <c r="P136" s="72"/>
      <c r="Q136" s="72"/>
    </row>
    <row r="137" spans="1:17">
      <c r="A137" s="145" t="s">
        <v>650</v>
      </c>
      <c r="B137" s="172"/>
      <c r="C137" s="124"/>
      <c r="D137" s="124"/>
      <c r="E137" s="123" t="s">
        <v>161</v>
      </c>
      <c r="F137" s="72"/>
      <c r="G137" s="72"/>
      <c r="H137" s="72"/>
      <c r="I137" s="72"/>
      <c r="J137" s="72"/>
      <c r="K137" s="72"/>
      <c r="L137" s="72"/>
      <c r="M137" s="72"/>
      <c r="N137" s="72"/>
      <c r="O137" s="72"/>
      <c r="P137" s="72"/>
      <c r="Q137" s="72"/>
    </row>
    <row r="138" spans="1:17">
      <c r="A138" s="72"/>
      <c r="B138" s="72"/>
      <c r="C138" s="72"/>
      <c r="D138" s="72"/>
      <c r="E138" s="72"/>
      <c r="F138" s="72"/>
      <c r="G138" s="72"/>
      <c r="H138" s="72"/>
      <c r="I138" s="72"/>
      <c r="J138" s="72"/>
      <c r="K138" s="72"/>
      <c r="L138" s="72"/>
      <c r="M138" s="72"/>
      <c r="N138" s="72"/>
      <c r="O138" s="72"/>
      <c r="P138" s="72"/>
      <c r="Q138" s="72"/>
    </row>
    <row r="139" spans="1:17">
      <c r="A139" s="72"/>
      <c r="B139" s="72"/>
      <c r="C139" s="72"/>
      <c r="D139" s="72"/>
      <c r="E139" s="72"/>
      <c r="F139" s="72"/>
      <c r="G139" s="72"/>
      <c r="H139" s="72"/>
      <c r="I139" s="72"/>
      <c r="J139" s="72"/>
      <c r="K139" s="72"/>
      <c r="L139" s="72"/>
      <c r="M139" s="72"/>
      <c r="N139" s="72"/>
      <c r="O139" s="72"/>
      <c r="P139" s="72"/>
      <c r="Q139" s="72"/>
    </row>
  </sheetData>
  <sheetProtection formatCells="0" formatColumns="0" formatRows="0"/>
  <protectedRanges>
    <protectedRange sqref="A2:D2" name="区域1" securityDescriptor=""/>
    <protectedRange sqref="E6:G19 B6:C18 C19" name="区域2" securityDescriptor=""/>
    <protectedRange sqref="B25:M40 B41:D41 F41:H41 J41:L41" name="区域3" securityDescriptor=""/>
    <protectedRange sqref="C48:F66 H48:K66 M48:P66 E41 I41 M41" name="区域4" securityDescriptor=""/>
    <protectedRange sqref="K76:N76 I76 O71:O83 F77:F83 I71:N75 P71:Q76 H77:H83" name="区域5" securityDescriptor=""/>
    <protectedRange sqref="B48:B66 E119:E120 I119:I120 M119:M120 G48:G66 L48:L66 B89:M106 B127:B129 F127:F129 J127:J129" name="区域6" securityDescriptor=""/>
    <protectedRange sqref="B135:E137 B119:D120 F119:H120 J119:L120 B112:M118 B121:M126 C127:E129 G127:I129 K127:M129" name="区域7" securityDescriptor=""/>
    <protectedRange sqref="E2:I2" name="区域1_1" securityDescriptor=""/>
    <protectedRange sqref="B19" name="区域2_1" securityDescriptor=""/>
  </protectedRanges>
  <mergeCells count="28">
    <mergeCell ref="B133:E133"/>
    <mergeCell ref="A4:A5"/>
    <mergeCell ref="A23:A24"/>
    <mergeCell ref="A46:A47"/>
    <mergeCell ref="A69:A70"/>
    <mergeCell ref="A87:A88"/>
    <mergeCell ref="A110:A111"/>
    <mergeCell ref="A133:A134"/>
    <mergeCell ref="B4:B5"/>
    <mergeCell ref="C4:C5"/>
    <mergeCell ref="D4:D5"/>
    <mergeCell ref="B87:E87"/>
    <mergeCell ref="B46:F46"/>
    <mergeCell ref="F87:I87"/>
    <mergeCell ref="J87:M87"/>
    <mergeCell ref="B110:E110"/>
    <mergeCell ref="F110:I110"/>
    <mergeCell ref="J110:M110"/>
    <mergeCell ref="G46:K46"/>
    <mergeCell ref="L46:P46"/>
    <mergeCell ref="B69:I69"/>
    <mergeCell ref="J69:Q69"/>
    <mergeCell ref="A1:P1"/>
    <mergeCell ref="E4:G4"/>
    <mergeCell ref="B20:G20"/>
    <mergeCell ref="B23:E23"/>
    <mergeCell ref="F23:I23"/>
    <mergeCell ref="J23:M23"/>
  </mergeCells>
  <phoneticPr fontId="46" type="noConversion"/>
  <dataValidations count="2">
    <dataValidation showInputMessage="1" showErrorMessage="1" sqref="I2"/>
    <dataValidation type="decimal" operator="greaterThanOrEqual" allowBlank="1" showInputMessage="1" showErrorMessage="1" sqref="C16 E16:G16">
      <formula1>0</formula1>
    </dataValidation>
  </dataValidations>
  <pageMargins left="0.70763888888888904" right="0.70763888888888904" top="0.62916666666666698" bottom="0.43263888888888902" header="0.31388888888888899" footer="0.31388888888888899"/>
  <pageSetup paperSize="9" scale="34" fitToHeight="0" orientation="landscape" r:id="rId1"/>
  <rowBreaks count="2" manualBreakCount="2">
    <brk id="42" max="16" man="1"/>
    <brk id="84" max="16"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7"/>
  <sheetViews>
    <sheetView view="pageBreakPreview" zoomScale="50" zoomScaleNormal="80" zoomScaleSheetLayoutView="50" workbookViewId="0">
      <pane xSplit="1" ySplit="7" topLeftCell="B22" activePane="bottomRight" state="frozen"/>
      <selection pane="topRight"/>
      <selection pane="bottomLeft"/>
      <selection pane="bottomRight" activeCell="O53" sqref="O53"/>
    </sheetView>
  </sheetViews>
  <sheetFormatPr defaultColWidth="8.58203125" defaultRowHeight="16.5"/>
  <cols>
    <col min="1" max="1" width="58.75" customWidth="1"/>
    <col min="2" max="2" width="22.33203125" customWidth="1"/>
    <col min="3" max="3" width="11.08203125" customWidth="1"/>
    <col min="4" max="4" width="14" customWidth="1"/>
    <col min="5" max="6" width="11.08203125" customWidth="1"/>
    <col min="7" max="8" width="13.58203125" customWidth="1"/>
    <col min="9" max="12" width="10.83203125" customWidth="1"/>
    <col min="13" max="14" width="13.58203125" customWidth="1"/>
    <col min="15" max="16384" width="8.58203125" style="6"/>
  </cols>
  <sheetData>
    <row r="1" spans="1:14" ht="25">
      <c r="A1" s="1121" t="s">
        <v>663</v>
      </c>
      <c r="B1" s="1121"/>
      <c r="C1" s="1121"/>
      <c r="D1" s="1121"/>
      <c r="E1" s="1121"/>
      <c r="F1" s="1121"/>
      <c r="G1" s="1121"/>
      <c r="H1" s="1121"/>
      <c r="I1" s="1121"/>
      <c r="J1" s="1121"/>
      <c r="K1" s="1121"/>
      <c r="L1" s="1121"/>
      <c r="M1" s="1121"/>
      <c r="N1" s="1121"/>
    </row>
    <row r="2" spans="1:14" s="5" customFormat="1" ht="14.5">
      <c r="A2" s="7" t="str">
        <f>'表1-1 资产配置状况'!A2</f>
        <v>公司名称：</v>
      </c>
      <c r="B2" s="7"/>
      <c r="C2" s="8"/>
      <c r="D2" s="9" t="str">
        <f>'表3-2 成本收益匹配压力测试表'!E2</f>
        <v xml:space="preserve"> 年 月 日</v>
      </c>
      <c r="E2" s="10"/>
      <c r="F2" s="10"/>
      <c r="G2" s="10"/>
      <c r="H2" s="10"/>
      <c r="I2" s="10"/>
      <c r="J2" s="8"/>
      <c r="K2" s="13"/>
      <c r="L2" s="7"/>
      <c r="M2" s="7"/>
      <c r="N2" s="54"/>
    </row>
    <row r="3" spans="1:14" s="5" customFormat="1" ht="14.5">
      <c r="A3" s="7" t="s">
        <v>664</v>
      </c>
      <c r="B3" s="13"/>
      <c r="C3" s="13"/>
      <c r="D3" s="13"/>
      <c r="E3" s="13"/>
      <c r="F3" s="13"/>
      <c r="G3" s="13"/>
      <c r="H3" s="13"/>
      <c r="I3" s="8"/>
      <c r="J3" s="8"/>
      <c r="K3" s="13"/>
      <c r="L3" s="13"/>
      <c r="M3" s="12"/>
      <c r="N3" s="70" t="s">
        <v>165</v>
      </c>
    </row>
    <row r="4" spans="1:14" s="5" customFormat="1" ht="15" customHeight="1">
      <c r="A4" s="1313" t="s">
        <v>665</v>
      </c>
      <c r="B4" s="1314" t="s">
        <v>666</v>
      </c>
      <c r="C4" s="1323" t="s">
        <v>645</v>
      </c>
      <c r="D4" s="1324"/>
      <c r="E4" s="1324"/>
      <c r="F4" s="1324"/>
      <c r="G4" s="1324"/>
      <c r="H4" s="1325"/>
      <c r="I4" s="1329" t="s">
        <v>667</v>
      </c>
      <c r="J4" s="1330"/>
      <c r="K4" s="1330"/>
      <c r="L4" s="1330"/>
      <c r="M4" s="1330"/>
      <c r="N4" s="1331"/>
    </row>
    <row r="5" spans="1:14" s="5" customFormat="1" ht="14.5">
      <c r="A5" s="1313"/>
      <c r="B5" s="1314"/>
      <c r="C5" s="1326"/>
      <c r="D5" s="1327"/>
      <c r="E5" s="1327"/>
      <c r="F5" s="1327"/>
      <c r="G5" s="1327"/>
      <c r="H5" s="1328"/>
      <c r="I5" s="1332"/>
      <c r="J5" s="1333"/>
      <c r="K5" s="1333"/>
      <c r="L5" s="1333"/>
      <c r="M5" s="1333"/>
      <c r="N5" s="1334"/>
    </row>
    <row r="6" spans="1:14" s="5" customFormat="1" ht="15" customHeight="1">
      <c r="A6" s="1313" t="s">
        <v>668</v>
      </c>
      <c r="B6" s="1314"/>
      <c r="C6" s="1307" t="s">
        <v>449</v>
      </c>
      <c r="D6" s="1308"/>
      <c r="E6" s="1308"/>
      <c r="F6" s="1309"/>
      <c r="G6" s="1315" t="s">
        <v>669</v>
      </c>
      <c r="H6" s="1317" t="s">
        <v>670</v>
      </c>
      <c r="I6" s="1310" t="s">
        <v>449</v>
      </c>
      <c r="J6" s="1311"/>
      <c r="K6" s="1311"/>
      <c r="L6" s="1312"/>
      <c r="M6" s="1319" t="s">
        <v>669</v>
      </c>
      <c r="N6" s="1321" t="s">
        <v>670</v>
      </c>
    </row>
    <row r="7" spans="1:14" s="5" customFormat="1" ht="14.5">
      <c r="A7" s="1313"/>
      <c r="B7" s="1314"/>
      <c r="C7" s="15" t="s">
        <v>671</v>
      </c>
      <c r="D7" s="15" t="s">
        <v>672</v>
      </c>
      <c r="E7" s="15" t="s">
        <v>673</v>
      </c>
      <c r="F7" s="15" t="s">
        <v>674</v>
      </c>
      <c r="G7" s="1316"/>
      <c r="H7" s="1318"/>
      <c r="I7" s="14" t="s">
        <v>671</v>
      </c>
      <c r="J7" s="14" t="s">
        <v>672</v>
      </c>
      <c r="K7" s="14" t="s">
        <v>673</v>
      </c>
      <c r="L7" s="14" t="s">
        <v>674</v>
      </c>
      <c r="M7" s="1320"/>
      <c r="N7" s="1322"/>
    </row>
    <row r="8" spans="1:14" s="5" customFormat="1" ht="19" customHeight="1">
      <c r="A8" s="16" t="s">
        <v>675</v>
      </c>
      <c r="B8" s="18">
        <f t="shared" ref="B8:N8" si="0">B9+B20+B31</f>
        <v>0</v>
      </c>
      <c r="C8" s="18">
        <f t="shared" si="0"/>
        <v>0</v>
      </c>
      <c r="D8" s="18">
        <f t="shared" si="0"/>
        <v>0</v>
      </c>
      <c r="E8" s="18">
        <f t="shared" si="0"/>
        <v>0</v>
      </c>
      <c r="F8" s="18">
        <f t="shared" si="0"/>
        <v>0</v>
      </c>
      <c r="G8" s="18">
        <f t="shared" si="0"/>
        <v>0</v>
      </c>
      <c r="H8" s="18">
        <f t="shared" si="0"/>
        <v>0</v>
      </c>
      <c r="I8" s="18">
        <f t="shared" si="0"/>
        <v>0</v>
      </c>
      <c r="J8" s="18">
        <f t="shared" si="0"/>
        <v>0</v>
      </c>
      <c r="K8" s="18">
        <f t="shared" si="0"/>
        <v>0</v>
      </c>
      <c r="L8" s="18">
        <f t="shared" si="0"/>
        <v>0</v>
      </c>
      <c r="M8" s="18">
        <f t="shared" si="0"/>
        <v>0</v>
      </c>
      <c r="N8" s="18">
        <f t="shared" si="0"/>
        <v>0</v>
      </c>
    </row>
    <row r="9" spans="1:14" s="5" customFormat="1" ht="14.5">
      <c r="A9" s="19" t="s">
        <v>676</v>
      </c>
      <c r="B9" s="18">
        <f t="shared" ref="B9:N9" si="1">B10-B11-B13-B14-B15-B16-B19</f>
        <v>0</v>
      </c>
      <c r="C9" s="18">
        <f t="shared" si="1"/>
        <v>0</v>
      </c>
      <c r="D9" s="18">
        <f t="shared" si="1"/>
        <v>0</v>
      </c>
      <c r="E9" s="18">
        <f t="shared" si="1"/>
        <v>0</v>
      </c>
      <c r="F9" s="18">
        <f t="shared" si="1"/>
        <v>0</v>
      </c>
      <c r="G9" s="18">
        <f t="shared" si="1"/>
        <v>0</v>
      </c>
      <c r="H9" s="18">
        <f t="shared" si="1"/>
        <v>0</v>
      </c>
      <c r="I9" s="18">
        <f t="shared" si="1"/>
        <v>0</v>
      </c>
      <c r="J9" s="18">
        <f t="shared" si="1"/>
        <v>0</v>
      </c>
      <c r="K9" s="18">
        <f t="shared" si="1"/>
        <v>0</v>
      </c>
      <c r="L9" s="18">
        <f t="shared" si="1"/>
        <v>0</v>
      </c>
      <c r="M9" s="18">
        <f t="shared" si="1"/>
        <v>0</v>
      </c>
      <c r="N9" s="18">
        <f t="shared" si="1"/>
        <v>0</v>
      </c>
    </row>
    <row r="10" spans="1:14" s="5" customFormat="1" ht="14.5">
      <c r="A10" s="19" t="s">
        <v>677</v>
      </c>
      <c r="B10" s="56"/>
      <c r="C10" s="21"/>
      <c r="D10" s="21"/>
      <c r="E10" s="21"/>
      <c r="F10" s="21"/>
      <c r="G10" s="21"/>
      <c r="H10" s="21"/>
      <c r="I10" s="21"/>
      <c r="J10" s="21"/>
      <c r="K10" s="21"/>
      <c r="L10" s="21"/>
      <c r="M10" s="21"/>
      <c r="N10" s="21"/>
    </row>
    <row r="11" spans="1:14" s="5" customFormat="1" ht="14.5">
      <c r="A11" s="19" t="s">
        <v>678</v>
      </c>
      <c r="B11" s="56"/>
      <c r="C11" s="21"/>
      <c r="D11" s="21"/>
      <c r="E11" s="21"/>
      <c r="F11" s="21"/>
      <c r="G11" s="21"/>
      <c r="H11" s="21"/>
      <c r="I11" s="21"/>
      <c r="J11" s="21"/>
      <c r="K11" s="21"/>
      <c r="L11" s="21"/>
      <c r="M11" s="21"/>
      <c r="N11" s="21"/>
    </row>
    <row r="12" spans="1:14" s="5" customFormat="1" ht="14.5">
      <c r="A12" s="19" t="s">
        <v>679</v>
      </c>
      <c r="B12" s="56"/>
      <c r="C12" s="21"/>
      <c r="D12" s="21"/>
      <c r="E12" s="21"/>
      <c r="F12" s="21"/>
      <c r="G12" s="21"/>
      <c r="H12" s="21"/>
      <c r="I12" s="21"/>
      <c r="J12" s="21"/>
      <c r="K12" s="21"/>
      <c r="L12" s="21"/>
      <c r="M12" s="21"/>
      <c r="N12" s="21"/>
    </row>
    <row r="13" spans="1:14" s="5" customFormat="1" ht="14.5">
      <c r="A13" s="19" t="s">
        <v>680</v>
      </c>
      <c r="B13" s="56"/>
      <c r="C13" s="21"/>
      <c r="D13" s="21"/>
      <c r="E13" s="21"/>
      <c r="F13" s="21"/>
      <c r="G13" s="21"/>
      <c r="H13" s="21"/>
      <c r="I13" s="21"/>
      <c r="J13" s="21"/>
      <c r="K13" s="21"/>
      <c r="L13" s="21"/>
      <c r="M13" s="21"/>
      <c r="N13" s="21"/>
    </row>
    <row r="14" spans="1:14" s="5" customFormat="1" ht="14.5">
      <c r="A14" s="19" t="s">
        <v>681</v>
      </c>
      <c r="B14" s="56"/>
      <c r="C14" s="22"/>
      <c r="D14" s="22"/>
      <c r="E14" s="22"/>
      <c r="F14" s="22"/>
      <c r="G14" s="22"/>
      <c r="H14" s="22"/>
      <c r="I14" s="22"/>
      <c r="J14" s="22"/>
      <c r="K14" s="22"/>
      <c r="L14" s="22"/>
      <c r="M14" s="22"/>
      <c r="N14" s="22"/>
    </row>
    <row r="15" spans="1:14" s="5" customFormat="1" ht="14.5">
      <c r="A15" s="19" t="s">
        <v>682</v>
      </c>
      <c r="B15" s="21"/>
      <c r="C15" s="21"/>
      <c r="D15" s="21"/>
      <c r="E15" s="21"/>
      <c r="F15" s="21"/>
      <c r="G15" s="21"/>
      <c r="H15" s="21"/>
      <c r="I15" s="21"/>
      <c r="J15" s="21"/>
      <c r="K15" s="21"/>
      <c r="L15" s="21"/>
      <c r="M15" s="21"/>
      <c r="N15" s="21"/>
    </row>
    <row r="16" spans="1:14" s="5" customFormat="1" ht="14.5">
      <c r="A16" s="19" t="s">
        <v>683</v>
      </c>
      <c r="B16" s="56"/>
      <c r="C16" s="21"/>
      <c r="D16" s="21"/>
      <c r="E16" s="21"/>
      <c r="F16" s="21"/>
      <c r="G16" s="21"/>
      <c r="H16" s="21"/>
      <c r="I16" s="21"/>
      <c r="J16" s="21"/>
      <c r="K16" s="21"/>
      <c r="L16" s="21"/>
      <c r="M16" s="21"/>
      <c r="N16" s="21"/>
    </row>
    <row r="17" spans="1:14" s="5" customFormat="1" ht="14.5">
      <c r="A17" s="19" t="s">
        <v>684</v>
      </c>
      <c r="B17" s="56"/>
      <c r="C17" s="21"/>
      <c r="D17" s="21"/>
      <c r="E17" s="21"/>
      <c r="F17" s="21"/>
      <c r="G17" s="21"/>
      <c r="H17" s="21"/>
      <c r="I17" s="21"/>
      <c r="J17" s="21"/>
      <c r="K17" s="21"/>
      <c r="L17" s="21"/>
      <c r="M17" s="21"/>
      <c r="N17" s="21"/>
    </row>
    <row r="18" spans="1:14" s="5" customFormat="1" ht="14.5">
      <c r="A18" s="19" t="s">
        <v>685</v>
      </c>
      <c r="B18" s="56"/>
      <c r="C18" s="21"/>
      <c r="D18" s="21"/>
      <c r="E18" s="21"/>
      <c r="F18" s="21"/>
      <c r="G18" s="21"/>
      <c r="H18" s="21"/>
      <c r="I18" s="21"/>
      <c r="J18" s="21"/>
      <c r="K18" s="21"/>
      <c r="L18" s="21"/>
      <c r="M18" s="21"/>
      <c r="N18" s="21"/>
    </row>
    <row r="19" spans="1:14" s="5" customFormat="1" ht="14.5">
      <c r="A19" s="19" t="s">
        <v>686</v>
      </c>
      <c r="B19" s="21"/>
      <c r="C19" s="21"/>
      <c r="D19" s="21"/>
      <c r="E19" s="21"/>
      <c r="F19" s="21"/>
      <c r="G19" s="21"/>
      <c r="H19" s="21"/>
      <c r="I19" s="21"/>
      <c r="J19" s="21"/>
      <c r="K19" s="21"/>
      <c r="L19" s="21"/>
      <c r="M19" s="21"/>
      <c r="N19" s="21"/>
    </row>
    <row r="20" spans="1:14" s="5" customFormat="1" ht="14.5">
      <c r="A20" s="19" t="s">
        <v>687</v>
      </c>
      <c r="B20" s="24"/>
      <c r="C20" s="18">
        <f t="shared" ref="C20:N20" si="2">C21-C22-C24-C25-C26-C27-C30</f>
        <v>0</v>
      </c>
      <c r="D20" s="18">
        <f t="shared" si="2"/>
        <v>0</v>
      </c>
      <c r="E20" s="18">
        <f t="shared" si="2"/>
        <v>0</v>
      </c>
      <c r="F20" s="18">
        <f t="shared" si="2"/>
        <v>0</v>
      </c>
      <c r="G20" s="18">
        <f t="shared" si="2"/>
        <v>0</v>
      </c>
      <c r="H20" s="18">
        <f t="shared" si="2"/>
        <v>0</v>
      </c>
      <c r="I20" s="18">
        <f t="shared" si="2"/>
        <v>0</v>
      </c>
      <c r="J20" s="18">
        <f t="shared" si="2"/>
        <v>0</v>
      </c>
      <c r="K20" s="18">
        <f t="shared" si="2"/>
        <v>0</v>
      </c>
      <c r="L20" s="18">
        <f t="shared" si="2"/>
        <v>0</v>
      </c>
      <c r="M20" s="18">
        <f t="shared" si="2"/>
        <v>0</v>
      </c>
      <c r="N20" s="18">
        <f t="shared" si="2"/>
        <v>0</v>
      </c>
    </row>
    <row r="21" spans="1:14" s="5" customFormat="1" ht="14.5">
      <c r="A21" s="19" t="s">
        <v>677</v>
      </c>
      <c r="B21" s="25"/>
      <c r="C21" s="26"/>
      <c r="D21" s="26"/>
      <c r="E21" s="26"/>
      <c r="F21" s="26"/>
      <c r="G21" s="26"/>
      <c r="H21" s="26"/>
      <c r="I21" s="26"/>
      <c r="J21" s="26"/>
      <c r="K21" s="26"/>
      <c r="L21" s="26"/>
      <c r="M21" s="26"/>
      <c r="N21" s="26"/>
    </row>
    <row r="22" spans="1:14" s="5" customFormat="1" ht="14.5">
      <c r="A22" s="19" t="s">
        <v>678</v>
      </c>
      <c r="B22" s="27"/>
      <c r="C22" s="26"/>
      <c r="D22" s="26"/>
      <c r="E22" s="26"/>
      <c r="F22" s="26"/>
      <c r="G22" s="26"/>
      <c r="H22" s="26"/>
      <c r="I22" s="26"/>
      <c r="J22" s="26"/>
      <c r="K22" s="26"/>
      <c r="L22" s="26"/>
      <c r="M22" s="26"/>
      <c r="N22" s="26"/>
    </row>
    <row r="23" spans="1:14" s="5" customFormat="1" ht="14.5">
      <c r="A23" s="19" t="s">
        <v>679</v>
      </c>
      <c r="B23" s="27"/>
      <c r="C23" s="26"/>
      <c r="D23" s="26"/>
      <c r="E23" s="26"/>
      <c r="F23" s="26"/>
      <c r="G23" s="26"/>
      <c r="H23" s="26"/>
      <c r="I23" s="26"/>
      <c r="J23" s="26"/>
      <c r="K23" s="26"/>
      <c r="L23" s="26"/>
      <c r="M23" s="26"/>
      <c r="N23" s="26"/>
    </row>
    <row r="24" spans="1:14" s="5" customFormat="1" ht="14.5">
      <c r="A24" s="19" t="s">
        <v>680</v>
      </c>
      <c r="B24" s="27"/>
      <c r="C24" s="26"/>
      <c r="D24" s="26"/>
      <c r="E24" s="26"/>
      <c r="F24" s="26"/>
      <c r="G24" s="26"/>
      <c r="H24" s="26"/>
      <c r="I24" s="26"/>
      <c r="J24" s="26"/>
      <c r="K24" s="26"/>
      <c r="L24" s="26"/>
      <c r="M24" s="26"/>
      <c r="N24" s="26"/>
    </row>
    <row r="25" spans="1:14" s="5" customFormat="1" ht="14.5">
      <c r="A25" s="19" t="s">
        <v>681</v>
      </c>
      <c r="B25" s="27"/>
      <c r="C25" s="26"/>
      <c r="D25" s="26"/>
      <c r="E25" s="26"/>
      <c r="F25" s="26"/>
      <c r="G25" s="26"/>
      <c r="H25" s="26"/>
      <c r="I25" s="26"/>
      <c r="J25" s="26"/>
      <c r="K25" s="26"/>
      <c r="L25" s="26"/>
      <c r="M25" s="26"/>
      <c r="N25" s="26"/>
    </row>
    <row r="26" spans="1:14" s="5" customFormat="1" ht="14.5">
      <c r="A26" s="19" t="s">
        <v>682</v>
      </c>
      <c r="B26" s="27"/>
      <c r="C26" s="26"/>
      <c r="D26" s="26"/>
      <c r="E26" s="26"/>
      <c r="F26" s="26"/>
      <c r="G26" s="26"/>
      <c r="H26" s="26"/>
      <c r="I26" s="26"/>
      <c r="J26" s="26"/>
      <c r="K26" s="26"/>
      <c r="L26" s="26"/>
      <c r="M26" s="26"/>
      <c r="N26" s="26"/>
    </row>
    <row r="27" spans="1:14" s="5" customFormat="1" ht="14.5">
      <c r="A27" s="19" t="s">
        <v>683</v>
      </c>
      <c r="B27" s="27"/>
      <c r="C27" s="26"/>
      <c r="D27" s="26"/>
      <c r="E27" s="26"/>
      <c r="F27" s="26"/>
      <c r="G27" s="26"/>
      <c r="H27" s="26"/>
      <c r="I27" s="26"/>
      <c r="J27" s="26"/>
      <c r="K27" s="26"/>
      <c r="L27" s="26"/>
      <c r="M27" s="26"/>
      <c r="N27" s="26"/>
    </row>
    <row r="28" spans="1:14" s="5" customFormat="1" ht="14.5">
      <c r="A28" s="19" t="s">
        <v>688</v>
      </c>
      <c r="B28" s="27"/>
      <c r="C28" s="26"/>
      <c r="D28" s="26"/>
      <c r="E28" s="26"/>
      <c r="F28" s="26"/>
      <c r="G28" s="26"/>
      <c r="H28" s="26"/>
      <c r="I28" s="26"/>
      <c r="J28" s="26"/>
      <c r="K28" s="26"/>
      <c r="L28" s="26"/>
      <c r="M28" s="26"/>
      <c r="N28" s="26"/>
    </row>
    <row r="29" spans="1:14" s="5" customFormat="1" ht="14.5">
      <c r="A29" s="19" t="s">
        <v>689</v>
      </c>
      <c r="B29" s="27"/>
      <c r="C29" s="26"/>
      <c r="D29" s="26"/>
      <c r="E29" s="26"/>
      <c r="F29" s="26"/>
      <c r="G29" s="26"/>
      <c r="H29" s="26"/>
      <c r="I29" s="26"/>
      <c r="J29" s="26"/>
      <c r="K29" s="26"/>
      <c r="L29" s="26"/>
      <c r="M29" s="26"/>
      <c r="N29" s="26"/>
    </row>
    <row r="30" spans="1:14" s="5" customFormat="1" ht="14.5">
      <c r="A30" s="19" t="s">
        <v>686</v>
      </c>
      <c r="B30" s="27"/>
      <c r="C30" s="26"/>
      <c r="D30" s="26"/>
      <c r="E30" s="26"/>
      <c r="F30" s="26"/>
      <c r="G30" s="26"/>
      <c r="H30" s="26"/>
      <c r="I30" s="26"/>
      <c r="J30" s="26"/>
      <c r="K30" s="26"/>
      <c r="L30" s="26"/>
      <c r="M30" s="26"/>
      <c r="N30" s="26"/>
    </row>
    <row r="31" spans="1:14" s="5" customFormat="1" ht="14.5">
      <c r="A31" s="19" t="s">
        <v>690</v>
      </c>
      <c r="B31" s="56"/>
      <c r="C31" s="28"/>
      <c r="D31" s="28"/>
      <c r="E31" s="28"/>
      <c r="F31" s="28"/>
      <c r="G31" s="28"/>
      <c r="H31" s="28"/>
      <c r="I31" s="28"/>
      <c r="J31" s="28"/>
      <c r="K31" s="28"/>
      <c r="L31" s="28"/>
      <c r="M31" s="28"/>
      <c r="N31" s="28"/>
    </row>
    <row r="32" spans="1:14" s="5" customFormat="1" ht="14.5">
      <c r="A32" s="16" t="s">
        <v>691</v>
      </c>
      <c r="B32" s="18">
        <f t="shared" ref="B32" si="3">SUM(B33:B37)</f>
        <v>0</v>
      </c>
      <c r="C32" s="769">
        <f>SUM(C33:C35)</f>
        <v>0</v>
      </c>
      <c r="D32" s="769">
        <f t="shared" ref="D32:N32" si="4">SUM(D33:D35)</f>
        <v>0</v>
      </c>
      <c r="E32" s="769">
        <f t="shared" si="4"/>
        <v>0</v>
      </c>
      <c r="F32" s="769">
        <f t="shared" si="4"/>
        <v>0</v>
      </c>
      <c r="G32" s="769">
        <f t="shared" si="4"/>
        <v>0</v>
      </c>
      <c r="H32" s="769">
        <f t="shared" si="4"/>
        <v>0</v>
      </c>
      <c r="I32" s="769">
        <f t="shared" si="4"/>
        <v>0</v>
      </c>
      <c r="J32" s="769">
        <f t="shared" si="4"/>
        <v>0</v>
      </c>
      <c r="K32" s="769">
        <f t="shared" si="4"/>
        <v>0</v>
      </c>
      <c r="L32" s="769">
        <f t="shared" si="4"/>
        <v>0</v>
      </c>
      <c r="M32" s="769">
        <f t="shared" si="4"/>
        <v>0</v>
      </c>
      <c r="N32" s="769">
        <f t="shared" si="4"/>
        <v>0</v>
      </c>
    </row>
    <row r="33" spans="1:14" s="5" customFormat="1" ht="14.5">
      <c r="A33" s="29" t="s">
        <v>692</v>
      </c>
      <c r="B33" s="56"/>
      <c r="C33" s="21"/>
      <c r="D33" s="21"/>
      <c r="E33" s="21"/>
      <c r="F33" s="21"/>
      <c r="G33" s="21"/>
      <c r="H33" s="21"/>
      <c r="I33" s="21"/>
      <c r="J33" s="21"/>
      <c r="K33" s="21"/>
      <c r="L33" s="21"/>
      <c r="M33" s="21"/>
      <c r="N33" s="21"/>
    </row>
    <row r="34" spans="1:14" s="5" customFormat="1" ht="14.5">
      <c r="A34" s="29" t="s">
        <v>693</v>
      </c>
      <c r="B34" s="56"/>
      <c r="C34" s="21"/>
      <c r="D34" s="21"/>
      <c r="E34" s="21"/>
      <c r="F34" s="21"/>
      <c r="G34" s="21"/>
      <c r="H34" s="21"/>
      <c r="I34" s="21"/>
      <c r="J34" s="21"/>
      <c r="K34" s="21"/>
      <c r="L34" s="21"/>
      <c r="M34" s="21"/>
      <c r="N34" s="21"/>
    </row>
    <row r="35" spans="1:14" s="5" customFormat="1" ht="14.5">
      <c r="A35" s="32" t="s">
        <v>694</v>
      </c>
      <c r="B35" s="61"/>
      <c r="C35" s="64"/>
      <c r="D35" s="64"/>
      <c r="E35" s="64"/>
      <c r="F35" s="64"/>
      <c r="G35" s="64"/>
      <c r="H35" s="64"/>
      <c r="I35" s="64"/>
      <c r="J35" s="64"/>
      <c r="K35" s="64"/>
      <c r="L35" s="64"/>
      <c r="M35" s="64"/>
      <c r="N35" s="64"/>
    </row>
    <row r="36" spans="1:14" s="5" customFormat="1" ht="14.5">
      <c r="A36" s="32" t="s">
        <v>695</v>
      </c>
      <c r="B36" s="61"/>
      <c r="C36" s="30"/>
      <c r="D36" s="30"/>
      <c r="E36" s="30"/>
      <c r="F36" s="30"/>
      <c r="G36" s="30"/>
      <c r="H36" s="30"/>
      <c r="I36" s="30"/>
      <c r="J36" s="30"/>
      <c r="K36" s="30"/>
      <c r="L36" s="30"/>
      <c r="M36" s="30"/>
      <c r="N36" s="30"/>
    </row>
    <row r="37" spans="1:14" s="5" customFormat="1" ht="14.5">
      <c r="A37" s="29" t="s">
        <v>696</v>
      </c>
      <c r="B37" s="56"/>
      <c r="C37" s="30"/>
      <c r="D37" s="30"/>
      <c r="E37" s="30"/>
      <c r="F37" s="30"/>
      <c r="G37" s="30"/>
      <c r="H37" s="30"/>
      <c r="I37" s="30"/>
      <c r="J37" s="30"/>
      <c r="K37" s="30"/>
      <c r="L37" s="30"/>
      <c r="M37" s="30"/>
      <c r="N37" s="30"/>
    </row>
    <row r="38" spans="1:14" s="5" customFormat="1" ht="14.5">
      <c r="A38" s="16" t="s">
        <v>697</v>
      </c>
      <c r="B38" s="18">
        <f t="shared" ref="B38:N38" si="5">B39-B43</f>
        <v>0</v>
      </c>
      <c r="C38" s="18">
        <f t="shared" si="5"/>
        <v>0</v>
      </c>
      <c r="D38" s="18">
        <f t="shared" si="5"/>
        <v>0</v>
      </c>
      <c r="E38" s="18">
        <f t="shared" si="5"/>
        <v>0</v>
      </c>
      <c r="F38" s="18">
        <f t="shared" si="5"/>
        <v>0</v>
      </c>
      <c r="G38" s="18">
        <f t="shared" si="5"/>
        <v>0</v>
      </c>
      <c r="H38" s="18">
        <f t="shared" si="5"/>
        <v>0</v>
      </c>
      <c r="I38" s="18">
        <f t="shared" si="5"/>
        <v>0</v>
      </c>
      <c r="J38" s="18">
        <f t="shared" si="5"/>
        <v>0</v>
      </c>
      <c r="K38" s="18">
        <f t="shared" si="5"/>
        <v>0</v>
      </c>
      <c r="L38" s="18">
        <f t="shared" si="5"/>
        <v>0</v>
      </c>
      <c r="M38" s="18">
        <f t="shared" si="5"/>
        <v>0</v>
      </c>
      <c r="N38" s="18">
        <f t="shared" si="5"/>
        <v>0</v>
      </c>
    </row>
    <row r="39" spans="1:14" s="5" customFormat="1" ht="14.5">
      <c r="A39" s="16" t="s">
        <v>698</v>
      </c>
      <c r="B39" s="56"/>
      <c r="C39" s="21"/>
      <c r="D39" s="21"/>
      <c r="E39" s="21"/>
      <c r="F39" s="21"/>
      <c r="G39" s="21"/>
      <c r="H39" s="21"/>
      <c r="I39" s="21"/>
      <c r="J39" s="21"/>
      <c r="K39" s="21"/>
      <c r="L39" s="21"/>
      <c r="M39" s="21"/>
      <c r="N39" s="21"/>
    </row>
    <row r="40" spans="1:14" s="5" customFormat="1" ht="14.5">
      <c r="A40" s="16" t="s">
        <v>699</v>
      </c>
      <c r="B40" s="21"/>
      <c r="C40" s="21"/>
      <c r="D40" s="21"/>
      <c r="E40" s="21"/>
      <c r="F40" s="21"/>
      <c r="G40" s="21"/>
      <c r="H40" s="21"/>
      <c r="I40" s="21"/>
      <c r="J40" s="21"/>
      <c r="K40" s="21"/>
      <c r="L40" s="21"/>
      <c r="M40" s="21"/>
      <c r="N40" s="21"/>
    </row>
    <row r="41" spans="1:14" s="5" customFormat="1" ht="14.5">
      <c r="A41" s="16" t="s">
        <v>700</v>
      </c>
      <c r="B41" s="21"/>
      <c r="C41" s="21"/>
      <c r="D41" s="21"/>
      <c r="E41" s="21"/>
      <c r="F41" s="21"/>
      <c r="G41" s="21"/>
      <c r="H41" s="21"/>
      <c r="I41" s="21"/>
      <c r="J41" s="21"/>
      <c r="K41" s="21"/>
      <c r="L41" s="21"/>
      <c r="M41" s="21"/>
      <c r="N41" s="21"/>
    </row>
    <row r="42" spans="1:14" s="5" customFormat="1" ht="14.5">
      <c r="A42" s="16" t="s">
        <v>701</v>
      </c>
      <c r="B42" s="21"/>
      <c r="C42" s="21"/>
      <c r="D42" s="21"/>
      <c r="E42" s="21"/>
      <c r="F42" s="21"/>
      <c r="G42" s="21"/>
      <c r="H42" s="21"/>
      <c r="I42" s="30"/>
      <c r="J42" s="30"/>
      <c r="K42" s="30"/>
      <c r="L42" s="30"/>
      <c r="M42" s="30"/>
      <c r="N42" s="30"/>
    </row>
    <row r="43" spans="1:14" s="5" customFormat="1" ht="14.5">
      <c r="A43" s="764" t="s">
        <v>702</v>
      </c>
      <c r="B43" s="57"/>
      <c r="C43" s="21"/>
      <c r="D43" s="21"/>
      <c r="E43" s="21"/>
      <c r="F43" s="21"/>
      <c r="G43" s="21"/>
      <c r="H43" s="21"/>
      <c r="I43" s="767"/>
      <c r="J43" s="21"/>
      <c r="K43" s="21"/>
      <c r="L43" s="21"/>
      <c r="M43" s="21"/>
      <c r="N43" s="21"/>
    </row>
    <row r="44" spans="1:14" s="5" customFormat="1" ht="14.5">
      <c r="A44" s="765" t="s">
        <v>703</v>
      </c>
      <c r="B44" s="21"/>
      <c r="C44" s="21"/>
      <c r="D44" s="21"/>
      <c r="E44" s="21"/>
      <c r="F44" s="21"/>
      <c r="G44" s="21"/>
      <c r="H44" s="21"/>
      <c r="I44" s="767"/>
      <c r="J44" s="21"/>
      <c r="K44" s="21"/>
      <c r="L44" s="21"/>
      <c r="M44" s="21"/>
      <c r="N44" s="21"/>
    </row>
    <row r="45" spans="1:14" s="5" customFormat="1" ht="14.5">
      <c r="A45" s="766" t="s">
        <v>704</v>
      </c>
      <c r="B45" s="21"/>
      <c r="C45" s="21"/>
      <c r="D45" s="21"/>
      <c r="E45" s="21"/>
      <c r="F45" s="21"/>
      <c r="G45" s="21"/>
      <c r="H45" s="21"/>
      <c r="I45" s="767"/>
      <c r="J45" s="21"/>
      <c r="K45" s="21"/>
      <c r="L45" s="21"/>
      <c r="M45" s="21"/>
      <c r="N45" s="21"/>
    </row>
    <row r="46" spans="1:14" s="5" customFormat="1" ht="14.5">
      <c r="A46" s="764" t="s">
        <v>725</v>
      </c>
      <c r="B46" s="21"/>
      <c r="C46" s="21"/>
      <c r="D46" s="21"/>
      <c r="E46" s="21"/>
      <c r="F46" s="21"/>
      <c r="G46" s="21"/>
      <c r="H46" s="21"/>
      <c r="I46" s="769">
        <f>-MIN(B46,I21)</f>
        <v>0</v>
      </c>
      <c r="J46" s="749"/>
      <c r="K46" s="749"/>
      <c r="L46" s="749"/>
      <c r="M46" s="749"/>
      <c r="N46" s="749"/>
    </row>
    <row r="47" spans="1:14" s="5" customFormat="1" ht="14.5">
      <c r="A47" s="764" t="s">
        <v>726</v>
      </c>
      <c r="B47" s="769">
        <f t="shared" ref="B47" si="6">B8+B32+B38</f>
        <v>0</v>
      </c>
      <c r="C47" s="769">
        <f>C8+C32+C38+C46</f>
        <v>0</v>
      </c>
      <c r="D47" s="769">
        <f t="shared" ref="D47:H47" si="7">D8+D32+D38+D46</f>
        <v>0</v>
      </c>
      <c r="E47" s="769">
        <f t="shared" si="7"/>
        <v>0</v>
      </c>
      <c r="F47" s="769">
        <f t="shared" si="7"/>
        <v>0</v>
      </c>
      <c r="G47" s="769">
        <f t="shared" si="7"/>
        <v>0</v>
      </c>
      <c r="H47" s="769">
        <f t="shared" si="7"/>
        <v>0</v>
      </c>
      <c r="I47" s="769">
        <f>I8+I32+I38+I46</f>
        <v>0</v>
      </c>
      <c r="J47" s="769">
        <f>J8+J32+J38</f>
        <v>0</v>
      </c>
      <c r="K47" s="769">
        <f t="shared" ref="K47:N47" si="8">K8+K32+K38</f>
        <v>0</v>
      </c>
      <c r="L47" s="769">
        <f t="shared" si="8"/>
        <v>0</v>
      </c>
      <c r="M47" s="769">
        <f t="shared" si="8"/>
        <v>0</v>
      </c>
      <c r="N47" s="769">
        <f t="shared" si="8"/>
        <v>0</v>
      </c>
    </row>
    <row r="48" spans="1:14" s="5" customFormat="1" ht="14.5">
      <c r="A48" s="764" t="s">
        <v>727</v>
      </c>
      <c r="B48" s="770"/>
      <c r="C48" s="769">
        <f>B48+C47-C49</f>
        <v>0</v>
      </c>
      <c r="D48" s="769">
        <f>C48+D47-D49+C49</f>
        <v>0</v>
      </c>
      <c r="E48" s="769">
        <f>D48+E47-E49+D49</f>
        <v>0</v>
      </c>
      <c r="F48" s="769">
        <f>E48+F47-F49+E49</f>
        <v>0</v>
      </c>
      <c r="G48" s="769">
        <f>F48+G47-G49+F49</f>
        <v>0</v>
      </c>
      <c r="H48" s="769">
        <f>G48+H47-H49+G49</f>
        <v>0</v>
      </c>
      <c r="I48" s="769">
        <f>$B$48+I47-I49</f>
        <v>0</v>
      </c>
      <c r="J48" s="769">
        <f>I48+J47-J49+I49</f>
        <v>0</v>
      </c>
      <c r="K48" s="769">
        <f>J48+K47-K49+J49</f>
        <v>0</v>
      </c>
      <c r="L48" s="769">
        <f>K48+L47-L49+K49</f>
        <v>0</v>
      </c>
      <c r="M48" s="769">
        <f>L48+M47-M49+L49</f>
        <v>0</v>
      </c>
      <c r="N48" s="769">
        <f>M48+N47-N49+M49</f>
        <v>0</v>
      </c>
    </row>
    <row r="49" spans="1:14" s="5" customFormat="1" ht="14.5">
      <c r="A49" s="768" t="s">
        <v>705</v>
      </c>
      <c r="B49" s="64"/>
      <c r="C49" s="21"/>
      <c r="D49" s="21"/>
      <c r="E49" s="21"/>
      <c r="F49" s="21"/>
      <c r="G49" s="21"/>
      <c r="H49" s="21"/>
      <c r="I49" s="21"/>
      <c r="J49" s="21"/>
      <c r="K49" s="21"/>
      <c r="L49" s="21"/>
      <c r="M49" s="21"/>
      <c r="N49" s="21"/>
    </row>
    <row r="50" spans="1:14" s="5" customFormat="1" ht="14.5">
      <c r="A50" s="764" t="s">
        <v>706</v>
      </c>
      <c r="B50" s="21"/>
      <c r="C50" s="64"/>
      <c r="D50" s="64"/>
      <c r="E50" s="64"/>
      <c r="F50" s="64"/>
      <c r="G50" s="64"/>
      <c r="H50" s="64"/>
      <c r="I50" s="64"/>
      <c r="J50" s="64"/>
      <c r="K50" s="64"/>
      <c r="L50" s="64"/>
      <c r="M50" s="64"/>
      <c r="N50" s="64"/>
    </row>
    <row r="51" spans="1:14" s="5" customFormat="1" ht="14.5">
      <c r="A51" s="43" t="s">
        <v>707</v>
      </c>
      <c r="B51" s="65"/>
      <c r="C51" s="45"/>
      <c r="D51" s="45"/>
      <c r="E51" s="45"/>
      <c r="F51" s="45"/>
      <c r="G51" s="45"/>
      <c r="H51" s="45"/>
      <c r="I51" s="45"/>
      <c r="J51" s="45"/>
      <c r="K51" s="45"/>
      <c r="L51" s="45"/>
      <c r="M51" s="45"/>
      <c r="N51" s="45"/>
    </row>
    <row r="52" spans="1:14" ht="17" thickBot="1">
      <c r="A52" s="36" t="s">
        <v>708</v>
      </c>
      <c r="B52" s="66"/>
      <c r="C52" s="47"/>
      <c r="D52" s="47"/>
      <c r="E52" s="47"/>
      <c r="F52" s="47"/>
      <c r="G52" s="47"/>
      <c r="H52" s="47"/>
      <c r="I52" s="47"/>
      <c r="J52" s="47"/>
      <c r="K52" s="47"/>
      <c r="L52" s="47"/>
      <c r="M52" s="47"/>
      <c r="N52" s="47"/>
    </row>
    <row r="53" spans="1:14" ht="17" thickTop="1">
      <c r="A53" s="48" t="s">
        <v>709</v>
      </c>
      <c r="B53" s="67"/>
      <c r="C53" s="763">
        <f>C48+C52</f>
        <v>0</v>
      </c>
      <c r="D53" s="774">
        <f>C53+D52+IF(SUM($C52:C$52)=0,D47,(D8+D46)-D45)</f>
        <v>0</v>
      </c>
      <c r="E53" s="775">
        <f>D53+E52+IF(SUM($C52:D$52)=0,E47,(E8+E46)-E45)</f>
        <v>0</v>
      </c>
      <c r="F53" s="775">
        <f>E53+F52+IF(SUM($C52:E$52)=0,F47,(F8+F46)-F45)</f>
        <v>0</v>
      </c>
      <c r="G53" s="775">
        <f>F53+G52+IF(SUM($C52:F$52)=0,G47,(G8+G46)-G45)</f>
        <v>0</v>
      </c>
      <c r="H53" s="775">
        <f>G53+H52+IF(SUM($C52:G$52)=0,H47,(H8+H46)-H45)</f>
        <v>0</v>
      </c>
      <c r="I53" s="775">
        <f>I48+I52</f>
        <v>0</v>
      </c>
      <c r="J53" s="775">
        <f>I53+J52+IF(SUM($I52:I$52)=0,J47,J8-J45)</f>
        <v>0</v>
      </c>
      <c r="K53" s="775">
        <f>J53+K52+IF(SUM($I52:J$52)=0,K47,K8-K45)</f>
        <v>0</v>
      </c>
      <c r="L53" s="775">
        <f>K53+L52+IF(SUM($I52:K$52)=0,L47,L8-L45)</f>
        <v>0</v>
      </c>
      <c r="M53" s="775">
        <f>L53+M52+IF(SUM($I52:L$52)=0,M47,M8-M45)</f>
        <v>0</v>
      </c>
      <c r="N53" s="775">
        <f>M53+N52+IF(SUM($I52:M$52)=0,N47,N8-N45)</f>
        <v>0</v>
      </c>
    </row>
    <row r="54" spans="1:14">
      <c r="A54" s="48" t="s">
        <v>710</v>
      </c>
      <c r="B54" s="68"/>
      <c r="C54" s="42"/>
      <c r="D54" s="42"/>
      <c r="E54" s="42"/>
      <c r="F54" s="42"/>
      <c r="G54" s="42"/>
      <c r="H54" s="42"/>
      <c r="I54" s="42"/>
      <c r="J54" s="42"/>
      <c r="K54" s="42"/>
      <c r="L54" s="42"/>
      <c r="M54" s="42"/>
      <c r="N54" s="42"/>
    </row>
    <row r="55" spans="1:14">
      <c r="A55" s="43" t="s">
        <v>711</v>
      </c>
      <c r="B55" s="69"/>
      <c r="C55" s="45"/>
      <c r="D55" s="45"/>
      <c r="E55" s="45"/>
      <c r="F55" s="45"/>
      <c r="G55" s="45"/>
      <c r="H55" s="45"/>
      <c r="I55" s="45"/>
      <c r="J55" s="45"/>
      <c r="K55" s="45"/>
      <c r="L55" s="45"/>
      <c r="M55" s="45"/>
      <c r="N55" s="45"/>
    </row>
    <row r="56" spans="1:14" ht="17" thickBot="1">
      <c r="A56" s="36" t="s">
        <v>712</v>
      </c>
      <c r="B56" s="66"/>
      <c r="C56" s="53"/>
      <c r="D56" s="53"/>
      <c r="E56" s="53"/>
      <c r="F56" s="53"/>
      <c r="G56" s="53"/>
      <c r="H56" s="53"/>
      <c r="I56" s="53"/>
      <c r="J56" s="53"/>
      <c r="K56" s="53"/>
      <c r="L56" s="53"/>
      <c r="M56" s="53"/>
      <c r="N56" s="53"/>
    </row>
    <row r="57" spans="1:14" ht="17.5" thickTop="1" thickBot="1">
      <c r="A57" s="48" t="s">
        <v>713</v>
      </c>
      <c r="B57" s="67"/>
      <c r="C57" s="754">
        <f>C53+SUM($C$56:C$56)</f>
        <v>0</v>
      </c>
      <c r="D57" s="753">
        <f>D53+SUM($C$56:D$56)</f>
        <v>0</v>
      </c>
      <c r="E57" s="776">
        <f>E53+SUM($C$56:E$56)</f>
        <v>0</v>
      </c>
      <c r="F57" s="776">
        <f>F53+SUM($C$56:F$56)</f>
        <v>0</v>
      </c>
      <c r="G57" s="776">
        <f>G53+SUM($C$56:G$56)</f>
        <v>0</v>
      </c>
      <c r="H57" s="776">
        <f>H53+SUM($C$56:H$56)</f>
        <v>0</v>
      </c>
      <c r="I57" s="776">
        <f>I53+SUM(I$56:I$56)</f>
        <v>0</v>
      </c>
      <c r="J57" s="776">
        <f>J53+SUM($I$56:J$56)</f>
        <v>0</v>
      </c>
      <c r="K57" s="776">
        <f>K53+SUM($I$56:K$56)</f>
        <v>0</v>
      </c>
      <c r="L57" s="776">
        <f>L53+SUM($I$56:L$56)</f>
        <v>0</v>
      </c>
      <c r="M57" s="776">
        <f>M53+SUM($I$56:M$56)</f>
        <v>0</v>
      </c>
      <c r="N57" s="776">
        <f>N53+SUM($I$56:N$56)</f>
        <v>0</v>
      </c>
    </row>
  </sheetData>
  <sheetProtection formatCells="0" formatColumns="0" formatRows="0"/>
  <protectedRanges>
    <protectedRange sqref="G49 M49" name="区域13" securityDescriptor=""/>
    <protectedRange sqref="C50:N52" name="区域11" securityDescriptor=""/>
    <protectedRange sqref="H3:L3" name="区域1" securityDescriptor=""/>
    <protectedRange sqref="B10:N19" name="区域2" securityDescriptor=""/>
    <protectedRange sqref="B21:N31" name="区域3" securityDescriptor=""/>
    <protectedRange sqref="B33:H37" name="区域4" securityDescriptor=""/>
    <protectedRange sqref="I33:N35" name="区域5" securityDescriptor=""/>
    <protectedRange sqref="B39:N45" name="区域6" securityDescriptor=""/>
    <protectedRange sqref="B48:B51" name="区域7" securityDescriptor=""/>
    <protectedRange sqref="C52:N52 C54:N56" name="区域8" securityDescriptor=""/>
    <protectedRange sqref="D2:E2 G2:H2" name="区域1_1" securityDescriptor=""/>
    <protectedRange sqref="F2" name="区域1_1_1" securityDescriptor=""/>
    <protectedRange sqref="M46 G46" name="区域13_1" securityDescriptor=""/>
    <protectedRange sqref="B46" name="区域7_1" securityDescriptor=""/>
  </protectedRanges>
  <mergeCells count="12">
    <mergeCell ref="A1:N1"/>
    <mergeCell ref="C6:F6"/>
    <mergeCell ref="I6:L6"/>
    <mergeCell ref="A4:A5"/>
    <mergeCell ref="A6:A7"/>
    <mergeCell ref="B4:B7"/>
    <mergeCell ref="G6:G7"/>
    <mergeCell ref="H6:H7"/>
    <mergeCell ref="M6:M7"/>
    <mergeCell ref="N6:N7"/>
    <mergeCell ref="C4:H5"/>
    <mergeCell ref="I4:N5"/>
  </mergeCells>
  <phoneticPr fontId="46" type="noConversion"/>
  <dataValidations count="1">
    <dataValidation showInputMessage="1" showErrorMessage="1" sqref="H2"/>
  </dataValidations>
  <pageMargins left="0.70763888888888904" right="0.70763888888888904" top="0.74791666666666701" bottom="0.74791666666666701" header="0.31388888888888899" footer="0.31388888888888899"/>
  <pageSetup paperSize="9" scale="5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9"/>
  <sheetViews>
    <sheetView view="pageBreakPreview" topLeftCell="A19" zoomScale="70" zoomScaleSheetLayoutView="70" workbookViewId="0">
      <selection activeCell="I42" sqref="I42:N42"/>
    </sheetView>
  </sheetViews>
  <sheetFormatPr defaultColWidth="8.58203125" defaultRowHeight="16.5"/>
  <cols>
    <col min="1" max="1" width="59.58203125" customWidth="1"/>
    <col min="2" max="2" width="22.33203125" customWidth="1"/>
    <col min="3" max="3" width="10.83203125" customWidth="1"/>
    <col min="4" max="4" width="14" customWidth="1"/>
    <col min="5" max="6" width="10.83203125" customWidth="1"/>
    <col min="7" max="8" width="13.58203125" customWidth="1"/>
    <col min="9" max="12" width="10.83203125" customWidth="1"/>
    <col min="13" max="14" width="13.58203125" customWidth="1"/>
    <col min="15" max="16384" width="8.58203125" style="6"/>
  </cols>
  <sheetData>
    <row r="1" spans="1:14" ht="25">
      <c r="A1" s="1121" t="s">
        <v>714</v>
      </c>
      <c r="B1" s="1121"/>
      <c r="C1" s="1121"/>
      <c r="D1" s="1121"/>
      <c r="E1" s="1121"/>
      <c r="F1" s="1121"/>
      <c r="G1" s="1121"/>
      <c r="H1" s="1121"/>
      <c r="I1" s="1121"/>
      <c r="J1" s="1121"/>
      <c r="K1" s="1121"/>
      <c r="L1" s="1121"/>
      <c r="M1" s="1121"/>
      <c r="N1" s="1121"/>
    </row>
    <row r="2" spans="1:14" s="5" customFormat="1" ht="14.5">
      <c r="A2" s="7" t="str">
        <f>'表1-1 资产配置状况'!A2</f>
        <v>公司名称：</v>
      </c>
      <c r="B2" s="7"/>
      <c r="C2" s="8"/>
      <c r="D2" s="9" t="str">
        <f>'表4-1 现金流测试表_普通账户'!D2</f>
        <v xml:space="preserve"> 年 月 日</v>
      </c>
      <c r="E2" s="10"/>
      <c r="F2" s="10"/>
      <c r="G2" s="10"/>
      <c r="H2" s="10"/>
      <c r="I2" s="10"/>
      <c r="J2" s="8"/>
      <c r="K2" s="13"/>
      <c r="L2" s="7"/>
      <c r="M2" s="7"/>
      <c r="N2" s="54"/>
    </row>
    <row r="3" spans="1:14" s="5" customFormat="1" ht="14.5">
      <c r="A3" s="7" t="s">
        <v>715</v>
      </c>
      <c r="B3" s="7"/>
      <c r="C3" s="8"/>
      <c r="D3" s="8"/>
      <c r="E3" s="1327"/>
      <c r="F3" s="1327"/>
      <c r="G3" s="1327"/>
      <c r="H3" s="1327"/>
      <c r="I3" s="8"/>
      <c r="J3" s="8"/>
      <c r="K3" s="8"/>
      <c r="L3" s="12"/>
      <c r="M3" s="8"/>
      <c r="N3" s="63" t="s">
        <v>165</v>
      </c>
    </row>
    <row r="4" spans="1:14" s="5" customFormat="1" ht="15" customHeight="1">
      <c r="A4" s="1313" t="s">
        <v>665</v>
      </c>
      <c r="B4" s="1314" t="s">
        <v>666</v>
      </c>
      <c r="C4" s="1314" t="s">
        <v>645</v>
      </c>
      <c r="D4" s="1314"/>
      <c r="E4" s="1314"/>
      <c r="F4" s="1314"/>
      <c r="G4" s="1314"/>
      <c r="H4" s="1314"/>
      <c r="I4" s="1329" t="s">
        <v>667</v>
      </c>
      <c r="J4" s="1330"/>
      <c r="K4" s="1330"/>
      <c r="L4" s="1330"/>
      <c r="M4" s="1330"/>
      <c r="N4" s="1331"/>
    </row>
    <row r="5" spans="1:14" s="5" customFormat="1" ht="14.5">
      <c r="A5" s="1313"/>
      <c r="B5" s="1314"/>
      <c r="C5" s="1314"/>
      <c r="D5" s="1314"/>
      <c r="E5" s="1314"/>
      <c r="F5" s="1314"/>
      <c r="G5" s="1314"/>
      <c r="H5" s="1314"/>
      <c r="I5" s="1332"/>
      <c r="J5" s="1333"/>
      <c r="K5" s="1333"/>
      <c r="L5" s="1333"/>
      <c r="M5" s="1333"/>
      <c r="N5" s="1334"/>
    </row>
    <row r="6" spans="1:14" s="5" customFormat="1" ht="16" customHeight="1">
      <c r="A6" s="1335" t="s">
        <v>668</v>
      </c>
      <c r="B6" s="1314"/>
      <c r="C6" s="1307" t="s">
        <v>449</v>
      </c>
      <c r="D6" s="1308"/>
      <c r="E6" s="1308"/>
      <c r="F6" s="1309"/>
      <c r="G6" s="1315" t="s">
        <v>669</v>
      </c>
      <c r="H6" s="1317" t="s">
        <v>670</v>
      </c>
      <c r="I6" s="1310" t="s">
        <v>449</v>
      </c>
      <c r="J6" s="1311"/>
      <c r="K6" s="1311"/>
      <c r="L6" s="1312"/>
      <c r="M6" s="1319" t="s">
        <v>669</v>
      </c>
      <c r="N6" s="1321" t="s">
        <v>670</v>
      </c>
    </row>
    <row r="7" spans="1:14" s="5" customFormat="1" ht="14.5">
      <c r="A7" s="1336"/>
      <c r="B7" s="1314"/>
      <c r="C7" s="15" t="s">
        <v>671</v>
      </c>
      <c r="D7" s="15" t="s">
        <v>672</v>
      </c>
      <c r="E7" s="15" t="s">
        <v>673</v>
      </c>
      <c r="F7" s="15" t="s">
        <v>674</v>
      </c>
      <c r="G7" s="1316"/>
      <c r="H7" s="1318"/>
      <c r="I7" s="14" t="s">
        <v>671</v>
      </c>
      <c r="J7" s="14" t="s">
        <v>672</v>
      </c>
      <c r="K7" s="14" t="s">
        <v>673</v>
      </c>
      <c r="L7" s="14" t="s">
        <v>674</v>
      </c>
      <c r="M7" s="1320"/>
      <c r="N7" s="1322"/>
    </row>
    <row r="8" spans="1:14" s="5" customFormat="1" ht="14.5">
      <c r="A8" s="16" t="s">
        <v>675</v>
      </c>
      <c r="B8" s="18">
        <f t="shared" ref="B8:N8" si="0">B9+B20+B31</f>
        <v>0</v>
      </c>
      <c r="C8" s="18">
        <f t="shared" si="0"/>
        <v>0</v>
      </c>
      <c r="D8" s="18">
        <f t="shared" si="0"/>
        <v>0</v>
      </c>
      <c r="E8" s="18">
        <f t="shared" si="0"/>
        <v>0</v>
      </c>
      <c r="F8" s="18">
        <f t="shared" si="0"/>
        <v>0</v>
      </c>
      <c r="G8" s="18">
        <f t="shared" si="0"/>
        <v>0</v>
      </c>
      <c r="H8" s="18">
        <f t="shared" si="0"/>
        <v>0</v>
      </c>
      <c r="I8" s="18">
        <f t="shared" si="0"/>
        <v>0</v>
      </c>
      <c r="J8" s="18">
        <f t="shared" si="0"/>
        <v>0</v>
      </c>
      <c r="K8" s="18">
        <f t="shared" si="0"/>
        <v>0</v>
      </c>
      <c r="L8" s="18">
        <f t="shared" si="0"/>
        <v>0</v>
      </c>
      <c r="M8" s="18">
        <f t="shared" si="0"/>
        <v>0</v>
      </c>
      <c r="N8" s="18">
        <f t="shared" si="0"/>
        <v>0</v>
      </c>
    </row>
    <row r="9" spans="1:14" s="5" customFormat="1" ht="14.5">
      <c r="A9" s="19" t="s">
        <v>676</v>
      </c>
      <c r="B9" s="18">
        <f t="shared" ref="B9:N9" si="1">B10-B11-B13-B14-B15-B16-B19</f>
        <v>0</v>
      </c>
      <c r="C9" s="18">
        <f t="shared" si="1"/>
        <v>0</v>
      </c>
      <c r="D9" s="18">
        <f t="shared" si="1"/>
        <v>0</v>
      </c>
      <c r="E9" s="18">
        <f t="shared" si="1"/>
        <v>0</v>
      </c>
      <c r="F9" s="18">
        <f t="shared" si="1"/>
        <v>0</v>
      </c>
      <c r="G9" s="18">
        <f t="shared" si="1"/>
        <v>0</v>
      </c>
      <c r="H9" s="18">
        <f t="shared" si="1"/>
        <v>0</v>
      </c>
      <c r="I9" s="18">
        <f t="shared" si="1"/>
        <v>0</v>
      </c>
      <c r="J9" s="18">
        <f t="shared" si="1"/>
        <v>0</v>
      </c>
      <c r="K9" s="18">
        <f t="shared" si="1"/>
        <v>0</v>
      </c>
      <c r="L9" s="18">
        <f t="shared" si="1"/>
        <v>0</v>
      </c>
      <c r="M9" s="18">
        <f t="shared" si="1"/>
        <v>0</v>
      </c>
      <c r="N9" s="18">
        <f t="shared" si="1"/>
        <v>0</v>
      </c>
    </row>
    <row r="10" spans="1:14" s="5" customFormat="1" ht="14.5">
      <c r="A10" s="19" t="s">
        <v>677</v>
      </c>
      <c r="B10" s="56"/>
      <c r="C10" s="21"/>
      <c r="D10" s="21"/>
      <c r="E10" s="21"/>
      <c r="F10" s="21"/>
      <c r="G10" s="21"/>
      <c r="H10" s="21"/>
      <c r="I10" s="21"/>
      <c r="J10" s="21"/>
      <c r="K10" s="21"/>
      <c r="L10" s="21"/>
      <c r="M10" s="21"/>
      <c r="N10" s="21"/>
    </row>
    <row r="11" spans="1:14" s="5" customFormat="1" ht="14.5">
      <c r="A11" s="19" t="s">
        <v>678</v>
      </c>
      <c r="B11" s="56"/>
      <c r="C11" s="21"/>
      <c r="D11" s="21"/>
      <c r="E11" s="21"/>
      <c r="F11" s="21"/>
      <c r="G11" s="21"/>
      <c r="H11" s="21"/>
      <c r="I11" s="21"/>
      <c r="J11" s="21"/>
      <c r="K11" s="21"/>
      <c r="L11" s="21"/>
      <c r="M11" s="21"/>
      <c r="N11" s="21"/>
    </row>
    <row r="12" spans="1:14" s="5" customFormat="1" ht="14.5">
      <c r="A12" s="19" t="s">
        <v>679</v>
      </c>
      <c r="B12" s="56"/>
      <c r="C12" s="21"/>
      <c r="D12" s="21"/>
      <c r="E12" s="21"/>
      <c r="F12" s="21"/>
      <c r="G12" s="21"/>
      <c r="H12" s="21"/>
      <c r="I12" s="21"/>
      <c r="J12" s="21"/>
      <c r="K12" s="21"/>
      <c r="L12" s="21"/>
      <c r="M12" s="21"/>
      <c r="N12" s="21"/>
    </row>
    <row r="13" spans="1:14" s="5" customFormat="1" ht="14.5">
      <c r="A13" s="19" t="s">
        <v>680</v>
      </c>
      <c r="B13" s="56"/>
      <c r="C13" s="21"/>
      <c r="D13" s="21"/>
      <c r="E13" s="21"/>
      <c r="F13" s="21"/>
      <c r="G13" s="21"/>
      <c r="H13" s="21"/>
      <c r="I13" s="21"/>
      <c r="J13" s="21"/>
      <c r="K13" s="21"/>
      <c r="L13" s="21"/>
      <c r="M13" s="21"/>
      <c r="N13" s="21"/>
    </row>
    <row r="14" spans="1:14" s="5" customFormat="1" ht="14.5">
      <c r="A14" s="19" t="s">
        <v>681</v>
      </c>
      <c r="B14" s="56"/>
      <c r="C14" s="22"/>
      <c r="D14" s="22"/>
      <c r="E14" s="22"/>
      <c r="F14" s="22"/>
      <c r="G14" s="22"/>
      <c r="H14" s="22"/>
      <c r="I14" s="22"/>
      <c r="J14" s="22"/>
      <c r="K14" s="22"/>
      <c r="L14" s="22"/>
      <c r="M14" s="22"/>
      <c r="N14" s="22"/>
    </row>
    <row r="15" spans="1:14" s="5" customFormat="1" ht="14.5">
      <c r="A15" s="19" t="s">
        <v>682</v>
      </c>
      <c r="B15" s="21"/>
      <c r="C15" s="21"/>
      <c r="D15" s="21"/>
      <c r="E15" s="21"/>
      <c r="F15" s="21"/>
      <c r="G15" s="21"/>
      <c r="H15" s="21"/>
      <c r="I15" s="21"/>
      <c r="J15" s="21"/>
      <c r="K15" s="21"/>
      <c r="L15" s="21"/>
      <c r="M15" s="21"/>
      <c r="N15" s="21"/>
    </row>
    <row r="16" spans="1:14" s="5" customFormat="1" ht="14.5">
      <c r="A16" s="19" t="s">
        <v>683</v>
      </c>
      <c r="B16" s="56"/>
      <c r="C16" s="21"/>
      <c r="D16" s="21"/>
      <c r="E16" s="21"/>
      <c r="F16" s="21"/>
      <c r="G16" s="21"/>
      <c r="H16" s="21"/>
      <c r="I16" s="21"/>
      <c r="J16" s="21"/>
      <c r="K16" s="21"/>
      <c r="L16" s="21"/>
      <c r="M16" s="21"/>
      <c r="N16" s="21"/>
    </row>
    <row r="17" spans="1:14" s="5" customFormat="1" ht="14.5">
      <c r="A17" s="19" t="s">
        <v>684</v>
      </c>
      <c r="B17" s="56"/>
      <c r="C17" s="21"/>
      <c r="D17" s="21"/>
      <c r="E17" s="21"/>
      <c r="F17" s="21"/>
      <c r="G17" s="21"/>
      <c r="H17" s="21"/>
      <c r="I17" s="21"/>
      <c r="J17" s="21"/>
      <c r="K17" s="21"/>
      <c r="L17" s="21"/>
      <c r="M17" s="21"/>
      <c r="N17" s="21"/>
    </row>
    <row r="18" spans="1:14" s="5" customFormat="1" ht="14.5">
      <c r="A18" s="19" t="s">
        <v>685</v>
      </c>
      <c r="B18" s="56"/>
      <c r="C18" s="21"/>
      <c r="D18" s="21"/>
      <c r="E18" s="21"/>
      <c r="F18" s="21"/>
      <c r="G18" s="21"/>
      <c r="H18" s="21"/>
      <c r="I18" s="21"/>
      <c r="J18" s="21"/>
      <c r="K18" s="21"/>
      <c r="L18" s="21"/>
      <c r="M18" s="21"/>
      <c r="N18" s="21"/>
    </row>
    <row r="19" spans="1:14" s="5" customFormat="1" ht="14.5">
      <c r="A19" s="19" t="s">
        <v>686</v>
      </c>
      <c r="B19" s="21"/>
      <c r="C19" s="21"/>
      <c r="D19" s="21"/>
      <c r="E19" s="21"/>
      <c r="F19" s="21"/>
      <c r="G19" s="21"/>
      <c r="H19" s="21"/>
      <c r="I19" s="21"/>
      <c r="J19" s="21"/>
      <c r="K19" s="21"/>
      <c r="L19" s="21"/>
      <c r="M19" s="21"/>
      <c r="N19" s="21"/>
    </row>
    <row r="20" spans="1:14" s="5" customFormat="1" ht="14.5">
      <c r="A20" s="19" t="s">
        <v>687</v>
      </c>
      <c r="B20" s="24"/>
      <c r="C20" s="18">
        <f t="shared" ref="C20:N20" si="2">C21-C22-C24-C25-C26-C27-C30</f>
        <v>0</v>
      </c>
      <c r="D20" s="18">
        <f t="shared" si="2"/>
        <v>0</v>
      </c>
      <c r="E20" s="18">
        <f t="shared" si="2"/>
        <v>0</v>
      </c>
      <c r="F20" s="18">
        <f t="shared" si="2"/>
        <v>0</v>
      </c>
      <c r="G20" s="18">
        <f t="shared" si="2"/>
        <v>0</v>
      </c>
      <c r="H20" s="18">
        <f t="shared" si="2"/>
        <v>0</v>
      </c>
      <c r="I20" s="18">
        <f t="shared" si="2"/>
        <v>0</v>
      </c>
      <c r="J20" s="18">
        <f t="shared" si="2"/>
        <v>0</v>
      </c>
      <c r="K20" s="18">
        <f t="shared" si="2"/>
        <v>0</v>
      </c>
      <c r="L20" s="18">
        <f t="shared" si="2"/>
        <v>0</v>
      </c>
      <c r="M20" s="18">
        <f t="shared" si="2"/>
        <v>0</v>
      </c>
      <c r="N20" s="18">
        <f t="shared" si="2"/>
        <v>0</v>
      </c>
    </row>
    <row r="21" spans="1:14" s="5" customFormat="1" ht="14.5">
      <c r="A21" s="19" t="s">
        <v>677</v>
      </c>
      <c r="B21" s="25"/>
      <c r="C21" s="26"/>
      <c r="D21" s="26"/>
      <c r="E21" s="26"/>
      <c r="F21" s="26"/>
      <c r="G21" s="26"/>
      <c r="H21" s="26"/>
      <c r="I21" s="26"/>
      <c r="J21" s="26"/>
      <c r="K21" s="26"/>
      <c r="L21" s="26"/>
      <c r="M21" s="26"/>
      <c r="N21" s="26"/>
    </row>
    <row r="22" spans="1:14" s="5" customFormat="1" ht="14.5">
      <c r="A22" s="19" t="s">
        <v>678</v>
      </c>
      <c r="B22" s="27"/>
      <c r="C22" s="26"/>
      <c r="D22" s="26"/>
      <c r="E22" s="26"/>
      <c r="F22" s="26"/>
      <c r="G22" s="26"/>
      <c r="H22" s="26"/>
      <c r="I22" s="26"/>
      <c r="J22" s="26"/>
      <c r="K22" s="26"/>
      <c r="L22" s="26"/>
      <c r="M22" s="26"/>
      <c r="N22" s="26"/>
    </row>
    <row r="23" spans="1:14" s="5" customFormat="1" ht="14.5">
      <c r="A23" s="19" t="s">
        <v>679</v>
      </c>
      <c r="B23" s="27"/>
      <c r="C23" s="26"/>
      <c r="D23" s="26"/>
      <c r="E23" s="26"/>
      <c r="F23" s="26"/>
      <c r="G23" s="26"/>
      <c r="H23" s="26"/>
      <c r="I23" s="26"/>
      <c r="J23" s="26"/>
      <c r="K23" s="26"/>
      <c r="L23" s="26"/>
      <c r="M23" s="26"/>
      <c r="N23" s="26"/>
    </row>
    <row r="24" spans="1:14" s="5" customFormat="1" ht="14.5">
      <c r="A24" s="19" t="s">
        <v>680</v>
      </c>
      <c r="B24" s="27"/>
      <c r="C24" s="26"/>
      <c r="D24" s="26"/>
      <c r="E24" s="26"/>
      <c r="F24" s="26"/>
      <c r="G24" s="26"/>
      <c r="H24" s="26"/>
      <c r="I24" s="26"/>
      <c r="J24" s="26"/>
      <c r="K24" s="26"/>
      <c r="L24" s="26"/>
      <c r="M24" s="26"/>
      <c r="N24" s="26"/>
    </row>
    <row r="25" spans="1:14" s="5" customFormat="1" ht="14.5">
      <c r="A25" s="19" t="s">
        <v>681</v>
      </c>
      <c r="B25" s="27"/>
      <c r="C25" s="26"/>
      <c r="D25" s="26"/>
      <c r="E25" s="26"/>
      <c r="F25" s="26"/>
      <c r="G25" s="26"/>
      <c r="H25" s="26"/>
      <c r="I25" s="26"/>
      <c r="J25" s="26"/>
      <c r="K25" s="26"/>
      <c r="L25" s="26"/>
      <c r="M25" s="26"/>
      <c r="N25" s="26"/>
    </row>
    <row r="26" spans="1:14" s="5" customFormat="1" ht="14.5">
      <c r="A26" s="19" t="s">
        <v>682</v>
      </c>
      <c r="B26" s="27"/>
      <c r="C26" s="26"/>
      <c r="D26" s="26"/>
      <c r="E26" s="26"/>
      <c r="F26" s="26"/>
      <c r="G26" s="26"/>
      <c r="H26" s="26"/>
      <c r="I26" s="26"/>
      <c r="J26" s="26"/>
      <c r="K26" s="26"/>
      <c r="L26" s="26"/>
      <c r="M26" s="26"/>
      <c r="N26" s="26"/>
    </row>
    <row r="27" spans="1:14" s="5" customFormat="1" ht="14.5">
      <c r="A27" s="19" t="s">
        <v>683</v>
      </c>
      <c r="B27" s="27"/>
      <c r="C27" s="26"/>
      <c r="D27" s="26"/>
      <c r="E27" s="26"/>
      <c r="F27" s="26"/>
      <c r="G27" s="26"/>
      <c r="H27" s="26"/>
      <c r="I27" s="26"/>
      <c r="J27" s="26"/>
      <c r="K27" s="26"/>
      <c r="L27" s="26"/>
      <c r="M27" s="26"/>
      <c r="N27" s="26"/>
    </row>
    <row r="28" spans="1:14" s="5" customFormat="1" ht="14.5">
      <c r="A28" s="19" t="s">
        <v>688</v>
      </c>
      <c r="B28" s="27"/>
      <c r="C28" s="26"/>
      <c r="D28" s="26"/>
      <c r="E28" s="26"/>
      <c r="F28" s="26"/>
      <c r="G28" s="26"/>
      <c r="H28" s="26"/>
      <c r="I28" s="26"/>
      <c r="J28" s="26"/>
      <c r="K28" s="26"/>
      <c r="L28" s="26"/>
      <c r="M28" s="26"/>
      <c r="N28" s="26"/>
    </row>
    <row r="29" spans="1:14" s="5" customFormat="1" ht="14.5">
      <c r="A29" s="19" t="s">
        <v>689</v>
      </c>
      <c r="B29" s="27"/>
      <c r="C29" s="26"/>
      <c r="D29" s="26"/>
      <c r="E29" s="26"/>
      <c r="F29" s="26"/>
      <c r="G29" s="26"/>
      <c r="H29" s="26"/>
      <c r="I29" s="26"/>
      <c r="J29" s="26"/>
      <c r="K29" s="26"/>
      <c r="L29" s="26"/>
      <c r="M29" s="26"/>
      <c r="N29" s="26"/>
    </row>
    <row r="30" spans="1:14" s="5" customFormat="1" ht="14.5">
      <c r="A30" s="19" t="s">
        <v>686</v>
      </c>
      <c r="B30" s="27"/>
      <c r="C30" s="26"/>
      <c r="D30" s="26"/>
      <c r="E30" s="26"/>
      <c r="F30" s="26"/>
      <c r="G30" s="26"/>
      <c r="H30" s="26"/>
      <c r="I30" s="26"/>
      <c r="J30" s="26"/>
      <c r="K30" s="26"/>
      <c r="L30" s="26"/>
      <c r="M30" s="26"/>
      <c r="N30" s="26"/>
    </row>
    <row r="31" spans="1:14" s="5" customFormat="1" ht="14.5">
      <c r="A31" s="19" t="s">
        <v>690</v>
      </c>
      <c r="B31" s="56"/>
      <c r="C31" s="28"/>
      <c r="D31" s="28"/>
      <c r="E31" s="28"/>
      <c r="F31" s="28"/>
      <c r="G31" s="28"/>
      <c r="H31" s="28"/>
      <c r="I31" s="28"/>
      <c r="J31" s="28"/>
      <c r="K31" s="28"/>
      <c r="L31" s="28"/>
      <c r="M31" s="28"/>
      <c r="N31" s="28"/>
    </row>
    <row r="32" spans="1:14" s="5" customFormat="1" ht="14.5">
      <c r="A32" s="16" t="s">
        <v>691</v>
      </c>
      <c r="B32" s="18">
        <f t="shared" ref="B32" si="3">SUM(B33:B37)</f>
        <v>0</v>
      </c>
      <c r="C32" s="18">
        <f>SUM(C33:C35)</f>
        <v>0</v>
      </c>
      <c r="D32" s="18">
        <f t="shared" ref="D32:N32" si="4">SUM(D33:D35)</f>
        <v>0</v>
      </c>
      <c r="E32" s="18">
        <f t="shared" si="4"/>
        <v>0</v>
      </c>
      <c r="F32" s="18">
        <f t="shared" si="4"/>
        <v>0</v>
      </c>
      <c r="G32" s="18">
        <f t="shared" si="4"/>
        <v>0</v>
      </c>
      <c r="H32" s="18">
        <f t="shared" si="4"/>
        <v>0</v>
      </c>
      <c r="I32" s="18">
        <f t="shared" si="4"/>
        <v>0</v>
      </c>
      <c r="J32" s="18">
        <f t="shared" si="4"/>
        <v>0</v>
      </c>
      <c r="K32" s="18">
        <f t="shared" si="4"/>
        <v>0</v>
      </c>
      <c r="L32" s="18">
        <f t="shared" si="4"/>
        <v>0</v>
      </c>
      <c r="M32" s="18">
        <f t="shared" si="4"/>
        <v>0</v>
      </c>
      <c r="N32" s="18">
        <f t="shared" si="4"/>
        <v>0</v>
      </c>
    </row>
    <row r="33" spans="1:14" s="5" customFormat="1" ht="14.5">
      <c r="A33" s="29" t="s">
        <v>692</v>
      </c>
      <c r="B33" s="56"/>
      <c r="C33" s="21"/>
      <c r="D33" s="21"/>
      <c r="E33" s="21"/>
      <c r="F33" s="21"/>
      <c r="G33" s="21"/>
      <c r="H33" s="21"/>
      <c r="I33" s="21"/>
      <c r="J33" s="21"/>
      <c r="K33" s="21"/>
      <c r="L33" s="21"/>
      <c r="M33" s="21"/>
      <c r="N33" s="21"/>
    </row>
    <row r="34" spans="1:14" s="5" customFormat="1" ht="14.5">
      <c r="A34" s="29" t="s">
        <v>693</v>
      </c>
      <c r="B34" s="56"/>
      <c r="C34" s="21"/>
      <c r="D34" s="21"/>
      <c r="E34" s="21"/>
      <c r="F34" s="21"/>
      <c r="G34" s="21"/>
      <c r="H34" s="21"/>
      <c r="I34" s="21"/>
      <c r="J34" s="21"/>
      <c r="K34" s="21"/>
      <c r="L34" s="21"/>
      <c r="M34" s="21"/>
      <c r="N34" s="21"/>
    </row>
    <row r="35" spans="1:14" s="5" customFormat="1" ht="14.5">
      <c r="A35" s="29" t="s">
        <v>694</v>
      </c>
      <c r="B35" s="56"/>
      <c r="C35" s="21"/>
      <c r="D35" s="21"/>
      <c r="E35" s="21"/>
      <c r="F35" s="21"/>
      <c r="G35" s="21"/>
      <c r="H35" s="21"/>
      <c r="I35" s="21"/>
      <c r="J35" s="21"/>
      <c r="K35" s="21"/>
      <c r="L35" s="21"/>
      <c r="M35" s="21"/>
      <c r="N35" s="21"/>
    </row>
    <row r="36" spans="1:14" s="5" customFormat="1" ht="14.5">
      <c r="A36" s="32" t="s">
        <v>695</v>
      </c>
      <c r="B36" s="61"/>
      <c r="C36" s="30"/>
      <c r="D36" s="30"/>
      <c r="E36" s="30"/>
      <c r="F36" s="30"/>
      <c r="G36" s="30"/>
      <c r="H36" s="30"/>
      <c r="I36" s="30"/>
      <c r="J36" s="30"/>
      <c r="K36" s="30"/>
      <c r="L36" s="30"/>
      <c r="M36" s="30"/>
      <c r="N36" s="30"/>
    </row>
    <row r="37" spans="1:14" s="5" customFormat="1" ht="14.5">
      <c r="A37" s="29" t="s">
        <v>696</v>
      </c>
      <c r="B37" s="56"/>
      <c r="C37" s="30"/>
      <c r="D37" s="30"/>
      <c r="E37" s="30"/>
      <c r="F37" s="30"/>
      <c r="G37" s="30"/>
      <c r="H37" s="30"/>
      <c r="I37" s="30"/>
      <c r="J37" s="30"/>
      <c r="K37" s="30"/>
      <c r="L37" s="30"/>
      <c r="M37" s="30"/>
      <c r="N37" s="30"/>
    </row>
    <row r="38" spans="1:14" s="5" customFormat="1" ht="14.5">
      <c r="A38" s="16" t="s">
        <v>697</v>
      </c>
      <c r="B38" s="18">
        <f t="shared" ref="B38:N38" si="5">B39-B43</f>
        <v>0</v>
      </c>
      <c r="C38" s="18">
        <f t="shared" si="5"/>
        <v>0</v>
      </c>
      <c r="D38" s="18">
        <f t="shared" si="5"/>
        <v>0</v>
      </c>
      <c r="E38" s="18">
        <f t="shared" si="5"/>
        <v>0</v>
      </c>
      <c r="F38" s="18">
        <f t="shared" si="5"/>
        <v>0</v>
      </c>
      <c r="G38" s="18">
        <f t="shared" si="5"/>
        <v>0</v>
      </c>
      <c r="H38" s="18">
        <f t="shared" si="5"/>
        <v>0</v>
      </c>
      <c r="I38" s="18">
        <f t="shared" si="5"/>
        <v>0</v>
      </c>
      <c r="J38" s="18">
        <f t="shared" si="5"/>
        <v>0</v>
      </c>
      <c r="K38" s="18">
        <f t="shared" si="5"/>
        <v>0</v>
      </c>
      <c r="L38" s="18">
        <f t="shared" si="5"/>
        <v>0</v>
      </c>
      <c r="M38" s="18">
        <f t="shared" si="5"/>
        <v>0</v>
      </c>
      <c r="N38" s="18">
        <f t="shared" si="5"/>
        <v>0</v>
      </c>
    </row>
    <row r="39" spans="1:14" s="5" customFormat="1" ht="14.5">
      <c r="A39" s="29" t="s">
        <v>698</v>
      </c>
      <c r="B39" s="56"/>
      <c r="C39" s="21"/>
      <c r="D39" s="21"/>
      <c r="E39" s="21"/>
      <c r="F39" s="21"/>
      <c r="G39" s="21"/>
      <c r="H39" s="21"/>
      <c r="I39" s="21"/>
      <c r="J39" s="21"/>
      <c r="K39" s="21"/>
      <c r="L39" s="21"/>
      <c r="M39" s="21"/>
      <c r="N39" s="21"/>
    </row>
    <row r="40" spans="1:14" s="5" customFormat="1" ht="14.5">
      <c r="A40" s="29" t="s">
        <v>699</v>
      </c>
      <c r="B40" s="21"/>
      <c r="C40" s="21"/>
      <c r="D40" s="21"/>
      <c r="E40" s="21"/>
      <c r="F40" s="21"/>
      <c r="G40" s="21"/>
      <c r="H40" s="21"/>
      <c r="I40" s="21"/>
      <c r="J40" s="21"/>
      <c r="K40" s="21"/>
      <c r="L40" s="21"/>
      <c r="M40" s="21"/>
      <c r="N40" s="21"/>
    </row>
    <row r="41" spans="1:14" s="5" customFormat="1" ht="14.5">
      <c r="A41" s="29" t="s">
        <v>700</v>
      </c>
      <c r="B41" s="21"/>
      <c r="C41" s="21"/>
      <c r="D41" s="21"/>
      <c r="E41" s="21"/>
      <c r="F41" s="21"/>
      <c r="G41" s="21"/>
      <c r="H41" s="21"/>
      <c r="I41" s="21"/>
      <c r="J41" s="21"/>
      <c r="K41" s="21"/>
      <c r="L41" s="21"/>
      <c r="M41" s="21"/>
      <c r="N41" s="21"/>
    </row>
    <row r="42" spans="1:14" s="5" customFormat="1" ht="14.5">
      <c r="A42" s="31" t="s">
        <v>701</v>
      </c>
      <c r="B42" s="21"/>
      <c r="C42" s="21"/>
      <c r="D42" s="21"/>
      <c r="E42" s="21"/>
      <c r="F42" s="21"/>
      <c r="G42" s="21"/>
      <c r="H42" s="21"/>
      <c r="I42" s="30"/>
      <c r="J42" s="30"/>
      <c r="K42" s="30"/>
      <c r="L42" s="30"/>
      <c r="M42" s="30"/>
      <c r="N42" s="30"/>
    </row>
    <row r="43" spans="1:14" s="5" customFormat="1" ht="14.5">
      <c r="A43" s="32" t="s">
        <v>702</v>
      </c>
      <c r="B43" s="57"/>
      <c r="C43" s="21"/>
      <c r="D43" s="21"/>
      <c r="E43" s="21"/>
      <c r="F43" s="21"/>
      <c r="G43" s="21"/>
      <c r="H43" s="21"/>
      <c r="I43" s="21"/>
      <c r="J43" s="21"/>
      <c r="K43" s="21"/>
      <c r="L43" s="21"/>
      <c r="M43" s="21"/>
      <c r="N43" s="21"/>
    </row>
    <row r="44" spans="1:14" s="5" customFormat="1" ht="14.5">
      <c r="A44" s="62" t="s">
        <v>716</v>
      </c>
      <c r="B44" s="21"/>
      <c r="C44" s="21"/>
      <c r="D44" s="21"/>
      <c r="E44" s="21"/>
      <c r="F44" s="21"/>
      <c r="G44" s="21"/>
      <c r="H44" s="21"/>
      <c r="I44" s="21"/>
      <c r="J44" s="21"/>
      <c r="K44" s="21"/>
      <c r="L44" s="21"/>
      <c r="M44" s="21"/>
      <c r="N44" s="21"/>
    </row>
    <row r="45" spans="1:14" s="5" customFormat="1" ht="14.5">
      <c r="A45" s="62" t="s">
        <v>717</v>
      </c>
      <c r="B45" s="21"/>
      <c r="C45" s="21"/>
      <c r="D45" s="21"/>
      <c r="E45" s="21"/>
      <c r="F45" s="21"/>
      <c r="G45" s="21"/>
      <c r="H45" s="21"/>
      <c r="I45" s="21"/>
      <c r="J45" s="21"/>
      <c r="K45" s="21"/>
      <c r="L45" s="21"/>
      <c r="M45" s="21"/>
      <c r="N45" s="21"/>
    </row>
    <row r="46" spans="1:14" s="5" customFormat="1" ht="14.5">
      <c r="A46" s="16" t="s">
        <v>725</v>
      </c>
      <c r="B46" s="21"/>
      <c r="C46" s="21"/>
      <c r="D46" s="21"/>
      <c r="E46" s="21"/>
      <c r="F46" s="21"/>
      <c r="G46" s="21"/>
      <c r="H46" s="21"/>
      <c r="I46" s="18">
        <f>-MIN(B46,I21)</f>
        <v>0</v>
      </c>
      <c r="J46" s="749"/>
      <c r="K46" s="749"/>
      <c r="L46" s="749"/>
      <c r="M46" s="749"/>
      <c r="N46" s="750"/>
    </row>
    <row r="47" spans="1:14" s="5" customFormat="1" ht="15" thickBot="1">
      <c r="A47" s="16" t="s">
        <v>726</v>
      </c>
      <c r="B47" s="771">
        <f t="shared" ref="B47" si="6">B8+B32+B38</f>
        <v>0</v>
      </c>
      <c r="C47" s="771">
        <f>C8+C32+C38+C46</f>
        <v>0</v>
      </c>
      <c r="D47" s="771">
        <f t="shared" ref="D47:H47" si="7">D8+D32+D38+D46</f>
        <v>0</v>
      </c>
      <c r="E47" s="771">
        <f t="shared" si="7"/>
        <v>0</v>
      </c>
      <c r="F47" s="771">
        <f t="shared" si="7"/>
        <v>0</v>
      </c>
      <c r="G47" s="771">
        <f t="shared" si="7"/>
        <v>0</v>
      </c>
      <c r="H47" s="771">
        <f t="shared" si="7"/>
        <v>0</v>
      </c>
      <c r="I47" s="771">
        <f>I8+I32+I38+I46</f>
        <v>0</v>
      </c>
      <c r="J47" s="771">
        <f>J8+J32+J38</f>
        <v>0</v>
      </c>
      <c r="K47" s="771">
        <f t="shared" ref="K47:N47" si="8">K8+K32+K38</f>
        <v>0</v>
      </c>
      <c r="L47" s="771">
        <f t="shared" si="8"/>
        <v>0</v>
      </c>
      <c r="M47" s="771">
        <f t="shared" si="8"/>
        <v>0</v>
      </c>
      <c r="N47" s="771">
        <f t="shared" si="8"/>
        <v>0</v>
      </c>
    </row>
    <row r="48" spans="1:14" ht="17" thickTop="1">
      <c r="A48" s="16" t="s">
        <v>727</v>
      </c>
      <c r="B48" s="42"/>
      <c r="C48" s="18">
        <f>B48+C47-C49</f>
        <v>0</v>
      </c>
      <c r="D48" s="18">
        <f>C48+D47-D49+C49</f>
        <v>0</v>
      </c>
      <c r="E48" s="18">
        <f>D48+E47-E49+D49</f>
        <v>0</v>
      </c>
      <c r="F48" s="18">
        <f>E48+F47-F49+E49</f>
        <v>0</v>
      </c>
      <c r="G48" s="18">
        <f>F48+G47-G49+F49</f>
        <v>0</v>
      </c>
      <c r="H48" s="18">
        <f>G48+H47-H49+G49</f>
        <v>0</v>
      </c>
      <c r="I48" s="18">
        <f>$B$48+I47-I49</f>
        <v>0</v>
      </c>
      <c r="J48" s="18">
        <f>I48+J47-J49+I49</f>
        <v>0</v>
      </c>
      <c r="K48" s="18">
        <f>J48+K47-K49+J49</f>
        <v>0</v>
      </c>
      <c r="L48" s="18">
        <f>K48+L47-L49+K49</f>
        <v>0</v>
      </c>
      <c r="M48" s="18">
        <f>L48+M47-M49+L49</f>
        <v>0</v>
      </c>
      <c r="N48" s="18">
        <f>M48+N47-N49+M49</f>
        <v>0</v>
      </c>
    </row>
    <row r="49" spans="1:14">
      <c r="A49" s="58" t="s">
        <v>705</v>
      </c>
      <c r="B49" s="21"/>
      <c r="C49" s="21"/>
      <c r="D49" s="21"/>
      <c r="E49" s="21"/>
      <c r="F49" s="21"/>
      <c r="G49" s="21"/>
      <c r="H49" s="21"/>
      <c r="I49" s="21"/>
      <c r="J49" s="21"/>
      <c r="K49" s="21"/>
      <c r="L49" s="21"/>
      <c r="M49" s="21"/>
      <c r="N49" s="21"/>
    </row>
  </sheetData>
  <sheetProtection formatCells="0" formatColumns="0" formatRows="0"/>
  <protectedRanges>
    <protectedRange sqref="B39:N45 B46:H46" name="区域6" securityDescriptor=""/>
    <protectedRange sqref="I33:N35" name="区域5" securityDescriptor=""/>
    <protectedRange sqref="B33:H37" name="区域4" securityDescriptor=""/>
    <protectedRange sqref="B31:N31 C21:N30" name="区域3" securityDescriptor=""/>
    <protectedRange sqref="B10:N19" name="区域2" securityDescriptor=""/>
    <protectedRange sqref="B3:J3" name="区域1" securityDescriptor=""/>
    <protectedRange sqref="D2:H2" name="区域1_1" securityDescriptor=""/>
    <protectedRange sqref="B21:B30" name="区域3_1" securityDescriptor=""/>
    <protectedRange sqref="M46" name="区域13" securityDescriptor=""/>
  </protectedRanges>
  <mergeCells count="13">
    <mergeCell ref="A1:N1"/>
    <mergeCell ref="E3:H3"/>
    <mergeCell ref="C6:F6"/>
    <mergeCell ref="I6:L6"/>
    <mergeCell ref="A4:A5"/>
    <mergeCell ref="A6:A7"/>
    <mergeCell ref="B4:B7"/>
    <mergeCell ref="G6:G7"/>
    <mergeCell ref="H6:H7"/>
    <mergeCell ref="M6:M7"/>
    <mergeCell ref="N6:N7"/>
    <mergeCell ref="C4:H5"/>
    <mergeCell ref="I4:N5"/>
  </mergeCells>
  <phoneticPr fontId="46" type="noConversion"/>
  <dataValidations count="1">
    <dataValidation showInputMessage="1" showErrorMessage="1" sqref="H2"/>
  </dataValidations>
  <pageMargins left="0.70763888888888904" right="0.70763888888888904" top="0.74791666666666701" bottom="0.74791666666666701" header="0.31388888888888899" footer="0.31388888888888899"/>
  <pageSetup paperSize="9" scale="56"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9"/>
  <sheetViews>
    <sheetView view="pageBreakPreview" topLeftCell="A12" zoomScale="60" zoomScaleNormal="110" workbookViewId="0">
      <selection activeCell="I50" sqref="I50"/>
    </sheetView>
  </sheetViews>
  <sheetFormatPr defaultColWidth="8.58203125" defaultRowHeight="16.5"/>
  <cols>
    <col min="1" max="1" width="61.58203125" customWidth="1"/>
    <col min="2" max="2" width="22.33203125" customWidth="1"/>
    <col min="3" max="3" width="9.83203125" customWidth="1"/>
    <col min="4" max="4" width="13.58203125" customWidth="1"/>
    <col min="5" max="6" width="9.83203125" customWidth="1"/>
    <col min="7" max="8" width="13.58203125" customWidth="1"/>
    <col min="9" max="12" width="9.83203125" customWidth="1"/>
    <col min="13" max="14" width="13.58203125" customWidth="1"/>
    <col min="15" max="16384" width="8.58203125" style="6"/>
  </cols>
  <sheetData>
    <row r="1" spans="1:14" ht="25">
      <c r="A1" s="1121" t="s">
        <v>718</v>
      </c>
      <c r="B1" s="1121"/>
      <c r="C1" s="1121"/>
      <c r="D1" s="1121"/>
      <c r="E1" s="1121"/>
      <c r="F1" s="1121"/>
      <c r="G1" s="1121"/>
      <c r="H1" s="1121"/>
      <c r="I1" s="1121"/>
      <c r="J1" s="1121"/>
      <c r="K1" s="1121"/>
      <c r="L1" s="1121"/>
      <c r="M1" s="1121"/>
      <c r="N1" s="1121"/>
    </row>
    <row r="2" spans="1:14" s="5" customFormat="1" ht="14.5">
      <c r="A2" s="7" t="str">
        <f>'表1-1 资产配置状况'!A2</f>
        <v>公司名称：</v>
      </c>
      <c r="B2" s="7"/>
      <c r="C2" s="8"/>
      <c r="D2" s="9" t="str">
        <f>'表4-2 现金流测试表_传统保险账户'!D2</f>
        <v xml:space="preserve"> 年 月 日</v>
      </c>
      <c r="E2" s="10"/>
      <c r="F2" s="10"/>
      <c r="G2" s="10"/>
      <c r="H2" s="10"/>
      <c r="I2" s="10"/>
      <c r="J2" s="8"/>
      <c r="K2" s="13"/>
      <c r="L2" s="7"/>
      <c r="M2" s="7"/>
      <c r="N2" s="54"/>
    </row>
    <row r="3" spans="1:14" s="5" customFormat="1" ht="14.5">
      <c r="A3" s="7" t="s">
        <v>719</v>
      </c>
      <c r="B3" s="7"/>
      <c r="C3" s="1327"/>
      <c r="D3" s="1327"/>
      <c r="E3" s="1327"/>
      <c r="F3" s="1327"/>
      <c r="G3" s="7"/>
      <c r="H3" s="7"/>
      <c r="I3" s="7"/>
      <c r="J3" s="7"/>
      <c r="K3" s="8"/>
      <c r="L3" s="8"/>
      <c r="M3" s="12"/>
      <c r="N3" s="60" t="s">
        <v>165</v>
      </c>
    </row>
    <row r="4" spans="1:14" s="5" customFormat="1" ht="15" customHeight="1">
      <c r="A4" s="1313" t="s">
        <v>665</v>
      </c>
      <c r="B4" s="1314" t="s">
        <v>666</v>
      </c>
      <c r="C4" s="1314" t="s">
        <v>645</v>
      </c>
      <c r="D4" s="1314"/>
      <c r="E4" s="1314"/>
      <c r="F4" s="1314"/>
      <c r="G4" s="1314"/>
      <c r="H4" s="1314"/>
      <c r="I4" s="1329" t="s">
        <v>667</v>
      </c>
      <c r="J4" s="1330"/>
      <c r="K4" s="1330"/>
      <c r="L4" s="1330"/>
      <c r="M4" s="1330"/>
      <c r="N4" s="1331"/>
    </row>
    <row r="5" spans="1:14" s="5" customFormat="1" ht="14.5">
      <c r="A5" s="1313"/>
      <c r="B5" s="1314"/>
      <c r="C5" s="1314"/>
      <c r="D5" s="1314"/>
      <c r="E5" s="1314"/>
      <c r="F5" s="1314"/>
      <c r="G5" s="1314"/>
      <c r="H5" s="1314"/>
      <c r="I5" s="1332"/>
      <c r="J5" s="1333"/>
      <c r="K5" s="1333"/>
      <c r="L5" s="1333"/>
      <c r="M5" s="1333"/>
      <c r="N5" s="1334"/>
    </row>
    <row r="6" spans="1:14" s="5" customFormat="1" ht="16" customHeight="1">
      <c r="A6" s="1335" t="s">
        <v>668</v>
      </c>
      <c r="B6" s="1314"/>
      <c r="C6" s="1307" t="s">
        <v>449</v>
      </c>
      <c r="D6" s="1308"/>
      <c r="E6" s="1308"/>
      <c r="F6" s="1309"/>
      <c r="G6" s="1315" t="s">
        <v>669</v>
      </c>
      <c r="H6" s="1317" t="s">
        <v>670</v>
      </c>
      <c r="I6" s="1310" t="s">
        <v>449</v>
      </c>
      <c r="J6" s="1311"/>
      <c r="K6" s="1311"/>
      <c r="L6" s="1312"/>
      <c r="M6" s="1319" t="s">
        <v>669</v>
      </c>
      <c r="N6" s="1321" t="s">
        <v>670</v>
      </c>
    </row>
    <row r="7" spans="1:14" s="5" customFormat="1" ht="14.5">
      <c r="A7" s="1336"/>
      <c r="B7" s="1314"/>
      <c r="C7" s="15" t="s">
        <v>671</v>
      </c>
      <c r="D7" s="15" t="s">
        <v>672</v>
      </c>
      <c r="E7" s="15" t="s">
        <v>673</v>
      </c>
      <c r="F7" s="15" t="s">
        <v>674</v>
      </c>
      <c r="G7" s="1316"/>
      <c r="H7" s="1318"/>
      <c r="I7" s="14" t="s">
        <v>671</v>
      </c>
      <c r="J7" s="14" t="s">
        <v>672</v>
      </c>
      <c r="K7" s="14" t="s">
        <v>673</v>
      </c>
      <c r="L7" s="14" t="s">
        <v>674</v>
      </c>
      <c r="M7" s="1320"/>
      <c r="N7" s="1322"/>
    </row>
    <row r="8" spans="1:14" s="5" customFormat="1" ht="14.5">
      <c r="A8" s="16" t="s">
        <v>675</v>
      </c>
      <c r="B8" s="18">
        <f t="shared" ref="B8:N8" si="0">B9+B20+B31</f>
        <v>0</v>
      </c>
      <c r="C8" s="18">
        <f t="shared" si="0"/>
        <v>0</v>
      </c>
      <c r="D8" s="18">
        <f t="shared" si="0"/>
        <v>0</v>
      </c>
      <c r="E8" s="18">
        <f t="shared" si="0"/>
        <v>0</v>
      </c>
      <c r="F8" s="18">
        <f t="shared" si="0"/>
        <v>0</v>
      </c>
      <c r="G8" s="18">
        <f t="shared" si="0"/>
        <v>0</v>
      </c>
      <c r="H8" s="18">
        <f t="shared" si="0"/>
        <v>0</v>
      </c>
      <c r="I8" s="18">
        <f t="shared" si="0"/>
        <v>0</v>
      </c>
      <c r="J8" s="18">
        <f t="shared" si="0"/>
        <v>0</v>
      </c>
      <c r="K8" s="18">
        <f t="shared" si="0"/>
        <v>0</v>
      </c>
      <c r="L8" s="18">
        <f t="shared" si="0"/>
        <v>0</v>
      </c>
      <c r="M8" s="18">
        <f t="shared" si="0"/>
        <v>0</v>
      </c>
      <c r="N8" s="18">
        <f t="shared" si="0"/>
        <v>0</v>
      </c>
    </row>
    <row r="9" spans="1:14" s="5" customFormat="1" ht="14.5">
      <c r="A9" s="19" t="s">
        <v>676</v>
      </c>
      <c r="B9" s="18">
        <f t="shared" ref="B9:N9" si="1">B10-B11-B13-B14-B15-B16-B19</f>
        <v>0</v>
      </c>
      <c r="C9" s="18">
        <f t="shared" si="1"/>
        <v>0</v>
      </c>
      <c r="D9" s="18">
        <f t="shared" si="1"/>
        <v>0</v>
      </c>
      <c r="E9" s="18">
        <f t="shared" si="1"/>
        <v>0</v>
      </c>
      <c r="F9" s="18">
        <f t="shared" si="1"/>
        <v>0</v>
      </c>
      <c r="G9" s="18">
        <f t="shared" si="1"/>
        <v>0</v>
      </c>
      <c r="H9" s="18">
        <f t="shared" si="1"/>
        <v>0</v>
      </c>
      <c r="I9" s="18">
        <f t="shared" si="1"/>
        <v>0</v>
      </c>
      <c r="J9" s="18">
        <f t="shared" si="1"/>
        <v>0</v>
      </c>
      <c r="K9" s="18">
        <f t="shared" si="1"/>
        <v>0</v>
      </c>
      <c r="L9" s="18">
        <f t="shared" si="1"/>
        <v>0</v>
      </c>
      <c r="M9" s="18">
        <f t="shared" si="1"/>
        <v>0</v>
      </c>
      <c r="N9" s="18">
        <f t="shared" si="1"/>
        <v>0</v>
      </c>
    </row>
    <row r="10" spans="1:14" s="5" customFormat="1" ht="14.5">
      <c r="A10" s="19" t="s">
        <v>677</v>
      </c>
      <c r="B10" s="56"/>
      <c r="C10" s="21"/>
      <c r="D10" s="21"/>
      <c r="E10" s="21"/>
      <c r="F10" s="21"/>
      <c r="G10" s="21"/>
      <c r="H10" s="21"/>
      <c r="I10" s="21"/>
      <c r="J10" s="21"/>
      <c r="K10" s="21"/>
      <c r="L10" s="21"/>
      <c r="M10" s="21"/>
      <c r="N10" s="21"/>
    </row>
    <row r="11" spans="1:14" s="5" customFormat="1" ht="14.5">
      <c r="A11" s="19" t="s">
        <v>678</v>
      </c>
      <c r="B11" s="56"/>
      <c r="C11" s="21"/>
      <c r="D11" s="21"/>
      <c r="E11" s="21"/>
      <c r="F11" s="21"/>
      <c r="G11" s="21"/>
      <c r="H11" s="21"/>
      <c r="I11" s="21"/>
      <c r="J11" s="21"/>
      <c r="K11" s="21"/>
      <c r="L11" s="21"/>
      <c r="M11" s="21"/>
      <c r="N11" s="21"/>
    </row>
    <row r="12" spans="1:14" s="5" customFormat="1" ht="14.5">
      <c r="A12" s="19" t="s">
        <v>679</v>
      </c>
      <c r="B12" s="56"/>
      <c r="C12" s="21"/>
      <c r="D12" s="21"/>
      <c r="E12" s="21"/>
      <c r="F12" s="21"/>
      <c r="G12" s="21"/>
      <c r="H12" s="21"/>
      <c r="I12" s="21"/>
      <c r="J12" s="21"/>
      <c r="K12" s="21"/>
      <c r="L12" s="21"/>
      <c r="M12" s="21"/>
      <c r="N12" s="21"/>
    </row>
    <row r="13" spans="1:14" s="5" customFormat="1" ht="14.5">
      <c r="A13" s="19" t="s">
        <v>680</v>
      </c>
      <c r="B13" s="56"/>
      <c r="C13" s="21"/>
      <c r="D13" s="21"/>
      <c r="E13" s="21"/>
      <c r="F13" s="21"/>
      <c r="G13" s="21"/>
      <c r="H13" s="21"/>
      <c r="I13" s="21"/>
      <c r="J13" s="21"/>
      <c r="K13" s="21"/>
      <c r="L13" s="21"/>
      <c r="M13" s="21"/>
      <c r="N13" s="21"/>
    </row>
    <row r="14" spans="1:14" s="5" customFormat="1" ht="14.5">
      <c r="A14" s="19" t="s">
        <v>681</v>
      </c>
      <c r="B14" s="56"/>
      <c r="C14" s="22"/>
      <c r="D14" s="22"/>
      <c r="E14" s="22"/>
      <c r="F14" s="22"/>
      <c r="G14" s="22"/>
      <c r="H14" s="22"/>
      <c r="I14" s="22"/>
      <c r="J14" s="22"/>
      <c r="K14" s="22"/>
      <c r="L14" s="22"/>
      <c r="M14" s="22"/>
      <c r="N14" s="22"/>
    </row>
    <row r="15" spans="1:14" s="5" customFormat="1" ht="14.5">
      <c r="A15" s="19" t="s">
        <v>682</v>
      </c>
      <c r="B15" s="21"/>
      <c r="C15" s="21"/>
      <c r="D15" s="21"/>
      <c r="E15" s="21"/>
      <c r="F15" s="21"/>
      <c r="G15" s="21"/>
      <c r="H15" s="21"/>
      <c r="I15" s="21"/>
      <c r="J15" s="21"/>
      <c r="K15" s="21"/>
      <c r="L15" s="21"/>
      <c r="M15" s="21"/>
      <c r="N15" s="21"/>
    </row>
    <row r="16" spans="1:14" s="5" customFormat="1" ht="14.5">
      <c r="A16" s="19" t="s">
        <v>683</v>
      </c>
      <c r="B16" s="56"/>
      <c r="C16" s="21"/>
      <c r="D16" s="21"/>
      <c r="E16" s="21"/>
      <c r="F16" s="21"/>
      <c r="G16" s="21"/>
      <c r="H16" s="21"/>
      <c r="I16" s="21"/>
      <c r="J16" s="21"/>
      <c r="K16" s="21"/>
      <c r="L16" s="21"/>
      <c r="M16" s="21"/>
      <c r="N16" s="21"/>
    </row>
    <row r="17" spans="1:14" s="5" customFormat="1" ht="14.5">
      <c r="A17" s="19" t="s">
        <v>684</v>
      </c>
      <c r="B17" s="56"/>
      <c r="C17" s="21"/>
      <c r="D17" s="21"/>
      <c r="E17" s="21"/>
      <c r="F17" s="21"/>
      <c r="G17" s="21"/>
      <c r="H17" s="21"/>
      <c r="I17" s="21"/>
      <c r="J17" s="21"/>
      <c r="K17" s="21"/>
      <c r="L17" s="21"/>
      <c r="M17" s="21"/>
      <c r="N17" s="21"/>
    </row>
    <row r="18" spans="1:14" s="5" customFormat="1" ht="14.5">
      <c r="A18" s="19" t="s">
        <v>685</v>
      </c>
      <c r="B18" s="56"/>
      <c r="C18" s="21"/>
      <c r="D18" s="21"/>
      <c r="E18" s="21"/>
      <c r="F18" s="21"/>
      <c r="G18" s="21"/>
      <c r="H18" s="21"/>
      <c r="I18" s="21"/>
      <c r="J18" s="21"/>
      <c r="K18" s="21"/>
      <c r="L18" s="21"/>
      <c r="M18" s="21"/>
      <c r="N18" s="21"/>
    </row>
    <row r="19" spans="1:14" s="5" customFormat="1" ht="14.5">
      <c r="A19" s="19" t="s">
        <v>686</v>
      </c>
      <c r="B19" s="21"/>
      <c r="C19" s="21"/>
      <c r="D19" s="21"/>
      <c r="E19" s="21"/>
      <c r="F19" s="21"/>
      <c r="G19" s="21"/>
      <c r="H19" s="21"/>
      <c r="I19" s="21"/>
      <c r="J19" s="21"/>
      <c r="K19" s="21"/>
      <c r="L19" s="21"/>
      <c r="M19" s="21"/>
      <c r="N19" s="21"/>
    </row>
    <row r="20" spans="1:14" s="5" customFormat="1" ht="14.5">
      <c r="A20" s="19" t="s">
        <v>687</v>
      </c>
      <c r="B20" s="24"/>
      <c r="C20" s="18">
        <f t="shared" ref="C20:N20" si="2">C21-C22-C24-C25-C26-C27-C30</f>
        <v>0</v>
      </c>
      <c r="D20" s="18">
        <f t="shared" si="2"/>
        <v>0</v>
      </c>
      <c r="E20" s="18">
        <f t="shared" si="2"/>
        <v>0</v>
      </c>
      <c r="F20" s="18">
        <f t="shared" si="2"/>
        <v>0</v>
      </c>
      <c r="G20" s="18">
        <f t="shared" si="2"/>
        <v>0</v>
      </c>
      <c r="H20" s="18">
        <f t="shared" si="2"/>
        <v>0</v>
      </c>
      <c r="I20" s="18">
        <f t="shared" si="2"/>
        <v>0</v>
      </c>
      <c r="J20" s="18">
        <f t="shared" si="2"/>
        <v>0</v>
      </c>
      <c r="K20" s="18">
        <f t="shared" si="2"/>
        <v>0</v>
      </c>
      <c r="L20" s="18">
        <f t="shared" si="2"/>
        <v>0</v>
      </c>
      <c r="M20" s="18">
        <f t="shared" si="2"/>
        <v>0</v>
      </c>
      <c r="N20" s="18">
        <f t="shared" si="2"/>
        <v>0</v>
      </c>
    </row>
    <row r="21" spans="1:14" s="5" customFormat="1" ht="14.5">
      <c r="A21" s="19" t="s">
        <v>677</v>
      </c>
      <c r="B21" s="25"/>
      <c r="C21" s="26"/>
      <c r="D21" s="26"/>
      <c r="E21" s="26"/>
      <c r="F21" s="26"/>
      <c r="G21" s="26"/>
      <c r="H21" s="26"/>
      <c r="I21" s="26"/>
      <c r="J21" s="26"/>
      <c r="K21" s="26"/>
      <c r="L21" s="26"/>
      <c r="M21" s="26"/>
      <c r="N21" s="26"/>
    </row>
    <row r="22" spans="1:14" s="5" customFormat="1" ht="14.5">
      <c r="A22" s="19" t="s">
        <v>678</v>
      </c>
      <c r="B22" s="27"/>
      <c r="C22" s="26"/>
      <c r="D22" s="26"/>
      <c r="E22" s="26"/>
      <c r="F22" s="26"/>
      <c r="G22" s="26"/>
      <c r="H22" s="26"/>
      <c r="I22" s="26"/>
      <c r="J22" s="26"/>
      <c r="K22" s="26"/>
      <c r="L22" s="26"/>
      <c r="M22" s="26"/>
      <c r="N22" s="26"/>
    </row>
    <row r="23" spans="1:14" s="5" customFormat="1" ht="14.5">
      <c r="A23" s="19" t="s">
        <v>679</v>
      </c>
      <c r="B23" s="27"/>
      <c r="C23" s="26"/>
      <c r="D23" s="26"/>
      <c r="E23" s="26"/>
      <c r="F23" s="26"/>
      <c r="G23" s="26"/>
      <c r="H23" s="26"/>
      <c r="I23" s="26"/>
      <c r="J23" s="26"/>
      <c r="K23" s="26"/>
      <c r="L23" s="26"/>
      <c r="M23" s="26"/>
      <c r="N23" s="26"/>
    </row>
    <row r="24" spans="1:14" s="5" customFormat="1" ht="14.5">
      <c r="A24" s="19" t="s">
        <v>680</v>
      </c>
      <c r="B24" s="27"/>
      <c r="C24" s="26"/>
      <c r="D24" s="26"/>
      <c r="E24" s="26"/>
      <c r="F24" s="26"/>
      <c r="G24" s="26"/>
      <c r="H24" s="26"/>
      <c r="I24" s="26"/>
      <c r="J24" s="26"/>
      <c r="K24" s="26"/>
      <c r="L24" s="26"/>
      <c r="M24" s="26"/>
      <c r="N24" s="26"/>
    </row>
    <row r="25" spans="1:14" s="5" customFormat="1" ht="14.5">
      <c r="A25" s="19" t="s">
        <v>681</v>
      </c>
      <c r="B25" s="27"/>
      <c r="C25" s="26"/>
      <c r="D25" s="26"/>
      <c r="E25" s="26"/>
      <c r="F25" s="26"/>
      <c r="G25" s="26"/>
      <c r="H25" s="26"/>
      <c r="I25" s="26"/>
      <c r="J25" s="26"/>
      <c r="K25" s="26"/>
      <c r="L25" s="26"/>
      <c r="M25" s="26"/>
      <c r="N25" s="26"/>
    </row>
    <row r="26" spans="1:14" s="5" customFormat="1" ht="14.5">
      <c r="A26" s="19" t="s">
        <v>682</v>
      </c>
      <c r="B26" s="27"/>
      <c r="C26" s="26"/>
      <c r="D26" s="26"/>
      <c r="E26" s="26"/>
      <c r="F26" s="26"/>
      <c r="G26" s="26"/>
      <c r="H26" s="26"/>
      <c r="I26" s="26"/>
      <c r="J26" s="26"/>
      <c r="K26" s="26"/>
      <c r="L26" s="26"/>
      <c r="M26" s="26"/>
      <c r="N26" s="26"/>
    </row>
    <row r="27" spans="1:14" s="5" customFormat="1" ht="14.5">
      <c r="A27" s="19" t="s">
        <v>683</v>
      </c>
      <c r="B27" s="27"/>
      <c r="C27" s="26"/>
      <c r="D27" s="26"/>
      <c r="E27" s="26"/>
      <c r="F27" s="26"/>
      <c r="G27" s="26"/>
      <c r="H27" s="26"/>
      <c r="I27" s="26"/>
      <c r="J27" s="26"/>
      <c r="K27" s="26"/>
      <c r="L27" s="26"/>
      <c r="M27" s="26"/>
      <c r="N27" s="26"/>
    </row>
    <row r="28" spans="1:14" s="5" customFormat="1" ht="14.5">
      <c r="A28" s="19" t="s">
        <v>688</v>
      </c>
      <c r="B28" s="27"/>
      <c r="C28" s="26"/>
      <c r="D28" s="26"/>
      <c r="E28" s="26"/>
      <c r="F28" s="26"/>
      <c r="G28" s="26"/>
      <c r="H28" s="26"/>
      <c r="I28" s="26"/>
      <c r="J28" s="26"/>
      <c r="K28" s="26"/>
      <c r="L28" s="26"/>
      <c r="M28" s="26"/>
      <c r="N28" s="26"/>
    </row>
    <row r="29" spans="1:14" s="5" customFormat="1" ht="14.5">
      <c r="A29" s="19" t="s">
        <v>689</v>
      </c>
      <c r="B29" s="27"/>
      <c r="C29" s="26"/>
      <c r="D29" s="26"/>
      <c r="E29" s="26"/>
      <c r="F29" s="26"/>
      <c r="G29" s="26"/>
      <c r="H29" s="26"/>
      <c r="I29" s="26"/>
      <c r="J29" s="26"/>
      <c r="K29" s="26"/>
      <c r="L29" s="26"/>
      <c r="M29" s="26"/>
      <c r="N29" s="26"/>
    </row>
    <row r="30" spans="1:14" s="5" customFormat="1" ht="14.5">
      <c r="A30" s="19" t="s">
        <v>686</v>
      </c>
      <c r="B30" s="27"/>
      <c r="C30" s="26"/>
      <c r="D30" s="26"/>
      <c r="E30" s="26"/>
      <c r="F30" s="26"/>
      <c r="G30" s="26"/>
      <c r="H30" s="26"/>
      <c r="I30" s="26"/>
      <c r="J30" s="26"/>
      <c r="K30" s="26"/>
      <c r="L30" s="26"/>
      <c r="M30" s="26"/>
      <c r="N30" s="26"/>
    </row>
    <row r="31" spans="1:14" s="5" customFormat="1" ht="14.5">
      <c r="A31" s="19" t="s">
        <v>690</v>
      </c>
      <c r="B31" s="56"/>
      <c r="C31" s="28"/>
      <c r="D31" s="28"/>
      <c r="E31" s="28"/>
      <c r="F31" s="28"/>
      <c r="G31" s="28"/>
      <c r="H31" s="28"/>
      <c r="I31" s="28"/>
      <c r="J31" s="28"/>
      <c r="K31" s="28"/>
      <c r="L31" s="28"/>
      <c r="M31" s="28"/>
      <c r="N31" s="28"/>
    </row>
    <row r="32" spans="1:14" s="5" customFormat="1" ht="14.5">
      <c r="A32" s="16" t="s">
        <v>691</v>
      </c>
      <c r="B32" s="756">
        <f t="shared" ref="B32" si="3">SUM(B33:B37)</f>
        <v>0</v>
      </c>
      <c r="C32" s="756">
        <f>SUM(C33:C35)</f>
        <v>0</v>
      </c>
      <c r="D32" s="756">
        <f t="shared" ref="D32:N32" si="4">SUM(D33:D35)</f>
        <v>0</v>
      </c>
      <c r="E32" s="756">
        <f t="shared" si="4"/>
        <v>0</v>
      </c>
      <c r="F32" s="756">
        <f t="shared" si="4"/>
        <v>0</v>
      </c>
      <c r="G32" s="756">
        <f t="shared" si="4"/>
        <v>0</v>
      </c>
      <c r="H32" s="756">
        <f t="shared" si="4"/>
        <v>0</v>
      </c>
      <c r="I32" s="756">
        <f t="shared" si="4"/>
        <v>0</v>
      </c>
      <c r="J32" s="756">
        <f t="shared" si="4"/>
        <v>0</v>
      </c>
      <c r="K32" s="756">
        <f t="shared" si="4"/>
        <v>0</v>
      </c>
      <c r="L32" s="756">
        <f t="shared" si="4"/>
        <v>0</v>
      </c>
      <c r="M32" s="756">
        <f t="shared" si="4"/>
        <v>0</v>
      </c>
      <c r="N32" s="756">
        <f t="shared" si="4"/>
        <v>0</v>
      </c>
    </row>
    <row r="33" spans="1:14" s="5" customFormat="1" ht="14.5">
      <c r="A33" s="29" t="s">
        <v>692</v>
      </c>
      <c r="B33" s="56"/>
      <c r="C33" s="757"/>
      <c r="D33" s="757"/>
      <c r="E33" s="757"/>
      <c r="F33" s="757"/>
      <c r="G33" s="757"/>
      <c r="H33" s="757"/>
      <c r="I33" s="757"/>
      <c r="J33" s="757"/>
      <c r="K33" s="757"/>
      <c r="L33" s="757"/>
      <c r="M33" s="757"/>
      <c r="N33" s="757"/>
    </row>
    <row r="34" spans="1:14" s="5" customFormat="1" ht="14.5">
      <c r="A34" s="29" t="s">
        <v>693</v>
      </c>
      <c r="B34" s="56"/>
      <c r="C34" s="21"/>
      <c r="D34" s="21"/>
      <c r="E34" s="21"/>
      <c r="F34" s="21"/>
      <c r="G34" s="21"/>
      <c r="H34" s="21"/>
      <c r="I34" s="21"/>
      <c r="J34" s="21"/>
      <c r="K34" s="21"/>
      <c r="L34" s="21"/>
      <c r="M34" s="21"/>
      <c r="N34" s="21"/>
    </row>
    <row r="35" spans="1:14" s="5" customFormat="1" ht="14.5">
      <c r="A35" s="29" t="s">
        <v>694</v>
      </c>
      <c r="B35" s="56"/>
      <c r="C35" s="21"/>
      <c r="D35" s="21"/>
      <c r="E35" s="21"/>
      <c r="F35" s="21"/>
      <c r="G35" s="21"/>
      <c r="H35" s="21"/>
      <c r="I35" s="21"/>
      <c r="J35" s="21"/>
      <c r="K35" s="21"/>
      <c r="L35" s="21"/>
      <c r="M35" s="21"/>
      <c r="N35" s="21"/>
    </row>
    <row r="36" spans="1:14" s="5" customFormat="1" ht="14.5">
      <c r="A36" s="29" t="s">
        <v>695</v>
      </c>
      <c r="B36" s="56"/>
      <c r="C36" s="30"/>
      <c r="D36" s="30"/>
      <c r="E36" s="30"/>
      <c r="F36" s="30"/>
      <c r="G36" s="30"/>
      <c r="H36" s="30"/>
      <c r="I36" s="30"/>
      <c r="J36" s="30"/>
      <c r="K36" s="30"/>
      <c r="L36" s="30"/>
      <c r="M36" s="30"/>
      <c r="N36" s="30"/>
    </row>
    <row r="37" spans="1:14" s="5" customFormat="1" ht="14.5">
      <c r="A37" s="29" t="s">
        <v>696</v>
      </c>
      <c r="B37" s="56"/>
      <c r="C37" s="30"/>
      <c r="D37" s="30"/>
      <c r="E37" s="30"/>
      <c r="F37" s="30"/>
      <c r="G37" s="30"/>
      <c r="H37" s="30"/>
      <c r="I37" s="30"/>
      <c r="J37" s="30"/>
      <c r="K37" s="30"/>
      <c r="L37" s="30"/>
      <c r="M37" s="30"/>
      <c r="N37" s="30"/>
    </row>
    <row r="38" spans="1:14" s="5" customFormat="1" ht="14.5">
      <c r="A38" s="16" t="s">
        <v>697</v>
      </c>
      <c r="B38" s="18">
        <f t="shared" ref="B38:N38" si="5">B39-B43</f>
        <v>0</v>
      </c>
      <c r="C38" s="18">
        <f t="shared" si="5"/>
        <v>0</v>
      </c>
      <c r="D38" s="18">
        <f t="shared" si="5"/>
        <v>0</v>
      </c>
      <c r="E38" s="18">
        <f t="shared" si="5"/>
        <v>0</v>
      </c>
      <c r="F38" s="18">
        <f t="shared" si="5"/>
        <v>0</v>
      </c>
      <c r="G38" s="18">
        <f t="shared" si="5"/>
        <v>0</v>
      </c>
      <c r="H38" s="18">
        <f t="shared" si="5"/>
        <v>0</v>
      </c>
      <c r="I38" s="18">
        <f t="shared" si="5"/>
        <v>0</v>
      </c>
      <c r="J38" s="18">
        <f t="shared" si="5"/>
        <v>0</v>
      </c>
      <c r="K38" s="18">
        <f t="shared" si="5"/>
        <v>0</v>
      </c>
      <c r="L38" s="18">
        <f t="shared" si="5"/>
        <v>0</v>
      </c>
      <c r="M38" s="18">
        <f t="shared" si="5"/>
        <v>0</v>
      </c>
      <c r="N38" s="18">
        <f t="shared" si="5"/>
        <v>0</v>
      </c>
    </row>
    <row r="39" spans="1:14" s="5" customFormat="1" ht="14.5">
      <c r="A39" s="29" t="s">
        <v>698</v>
      </c>
      <c r="B39" s="56"/>
      <c r="C39" s="21"/>
      <c r="D39" s="21"/>
      <c r="E39" s="21"/>
      <c r="F39" s="21"/>
      <c r="G39" s="21"/>
      <c r="H39" s="21"/>
      <c r="I39" s="21"/>
      <c r="J39" s="21"/>
      <c r="K39" s="21"/>
      <c r="L39" s="21"/>
      <c r="M39" s="21"/>
      <c r="N39" s="21"/>
    </row>
    <row r="40" spans="1:14" s="5" customFormat="1" ht="14.5">
      <c r="A40" s="29" t="s">
        <v>699</v>
      </c>
      <c r="B40" s="21"/>
      <c r="C40" s="21"/>
      <c r="D40" s="21"/>
      <c r="E40" s="21"/>
      <c r="F40" s="21"/>
      <c r="G40" s="21"/>
      <c r="H40" s="21"/>
      <c r="I40" s="21"/>
      <c r="J40" s="21"/>
      <c r="K40" s="21"/>
      <c r="L40" s="21"/>
      <c r="M40" s="21"/>
      <c r="N40" s="21"/>
    </row>
    <row r="41" spans="1:14" s="5" customFormat="1" ht="14.5">
      <c r="A41" s="29" t="s">
        <v>700</v>
      </c>
      <c r="B41" s="21"/>
      <c r="C41" s="21"/>
      <c r="D41" s="21"/>
      <c r="E41" s="21"/>
      <c r="F41" s="21"/>
      <c r="G41" s="21"/>
      <c r="H41" s="21"/>
      <c r="I41" s="21"/>
      <c r="J41" s="21"/>
      <c r="K41" s="21"/>
      <c r="L41" s="21"/>
      <c r="M41" s="21"/>
      <c r="N41" s="21"/>
    </row>
    <row r="42" spans="1:14" s="5" customFormat="1" ht="14.5">
      <c r="A42" s="31" t="s">
        <v>701</v>
      </c>
      <c r="B42" s="21"/>
      <c r="C42" s="21"/>
      <c r="D42" s="21"/>
      <c r="E42" s="21"/>
      <c r="F42" s="21"/>
      <c r="G42" s="21"/>
      <c r="H42" s="21"/>
      <c r="I42" s="30"/>
      <c r="J42" s="30"/>
      <c r="K42" s="30"/>
      <c r="L42" s="30"/>
      <c r="M42" s="30"/>
      <c r="N42" s="30"/>
    </row>
    <row r="43" spans="1:14" s="5" customFormat="1" ht="14.5">
      <c r="A43" s="32" t="s">
        <v>702</v>
      </c>
      <c r="B43" s="57"/>
      <c r="C43" s="21"/>
      <c r="D43" s="21"/>
      <c r="E43" s="21"/>
      <c r="F43" s="21"/>
      <c r="G43" s="21"/>
      <c r="H43" s="21"/>
      <c r="I43" s="21"/>
      <c r="J43" s="21"/>
      <c r="K43" s="21"/>
      <c r="L43" s="21"/>
      <c r="M43" s="21"/>
      <c r="N43" s="21"/>
    </row>
    <row r="44" spans="1:14" s="5" customFormat="1" ht="14.5">
      <c r="A44" s="34" t="s">
        <v>703</v>
      </c>
      <c r="B44" s="21"/>
      <c r="C44" s="21"/>
      <c r="D44" s="21"/>
      <c r="E44" s="21"/>
      <c r="F44" s="21"/>
      <c r="G44" s="21"/>
      <c r="H44" s="21"/>
      <c r="I44" s="21"/>
      <c r="J44" s="21"/>
      <c r="K44" s="21"/>
      <c r="L44" s="21"/>
      <c r="M44" s="21"/>
      <c r="N44" s="21"/>
    </row>
    <row r="45" spans="1:14" s="5" customFormat="1" ht="14.5">
      <c r="A45" s="35" t="s">
        <v>704</v>
      </c>
      <c r="B45" s="21"/>
      <c r="C45" s="21"/>
      <c r="D45" s="21"/>
      <c r="E45" s="21"/>
      <c r="F45" s="21"/>
      <c r="G45" s="21"/>
      <c r="H45" s="21"/>
      <c r="I45" s="21"/>
      <c r="J45" s="21"/>
      <c r="K45" s="21"/>
      <c r="L45" s="21"/>
      <c r="M45" s="21"/>
      <c r="N45" s="21"/>
    </row>
    <row r="46" spans="1:14" s="5" customFormat="1" ht="14.5">
      <c r="A46" s="16" t="s">
        <v>725</v>
      </c>
      <c r="B46" s="21"/>
      <c r="C46" s="21"/>
      <c r="D46" s="21"/>
      <c r="E46" s="21"/>
      <c r="F46" s="21"/>
      <c r="G46" s="21"/>
      <c r="H46" s="21"/>
      <c r="I46" s="18">
        <f>-MIN(B46,I21)</f>
        <v>0</v>
      </c>
      <c r="J46" s="749"/>
      <c r="K46" s="749"/>
      <c r="L46" s="749"/>
      <c r="M46" s="749"/>
      <c r="N46" s="750"/>
    </row>
    <row r="47" spans="1:14" s="5" customFormat="1" ht="15" thickBot="1">
      <c r="A47" s="773" t="s">
        <v>726</v>
      </c>
      <c r="B47" s="771">
        <f t="shared" ref="B47" si="6">B8+B32+B38</f>
        <v>0</v>
      </c>
      <c r="C47" s="771">
        <f>C8+C32+C38+C46</f>
        <v>0</v>
      </c>
      <c r="D47" s="771">
        <f t="shared" ref="D47:H47" si="7">D8+D32+D38+D46</f>
        <v>0</v>
      </c>
      <c r="E47" s="771">
        <f t="shared" si="7"/>
        <v>0</v>
      </c>
      <c r="F47" s="771">
        <f t="shared" si="7"/>
        <v>0</v>
      </c>
      <c r="G47" s="771">
        <f t="shared" si="7"/>
        <v>0</v>
      </c>
      <c r="H47" s="771">
        <f t="shared" si="7"/>
        <v>0</v>
      </c>
      <c r="I47" s="771">
        <f>I8+I32+I38+I46</f>
        <v>0</v>
      </c>
      <c r="J47" s="771">
        <f>J8+J32+J38</f>
        <v>0</v>
      </c>
      <c r="K47" s="771">
        <f t="shared" ref="K47:N47" si="8">K8+K32+K38</f>
        <v>0</v>
      </c>
      <c r="L47" s="771">
        <f t="shared" si="8"/>
        <v>0</v>
      </c>
      <c r="M47" s="771">
        <f t="shared" si="8"/>
        <v>0</v>
      </c>
      <c r="N47" s="771">
        <f t="shared" si="8"/>
        <v>0</v>
      </c>
    </row>
    <row r="48" spans="1:14" ht="17" thickTop="1">
      <c r="A48" s="772" t="s">
        <v>727</v>
      </c>
      <c r="B48" s="42"/>
      <c r="C48" s="50">
        <f>B48+C47-C49</f>
        <v>0</v>
      </c>
      <c r="D48" s="50">
        <f>C48+D47-D49+C49</f>
        <v>0</v>
      </c>
      <c r="E48" s="50">
        <f>D48+E47-E49+D49</f>
        <v>0</v>
      </c>
      <c r="F48" s="50">
        <f>E48+F47-F49+E49</f>
        <v>0</v>
      </c>
      <c r="G48" s="50">
        <f>F48+G47-G49+F49</f>
        <v>0</v>
      </c>
      <c r="H48" s="50">
        <f>G48+H47-H49+G49</f>
        <v>0</v>
      </c>
      <c r="I48" s="50">
        <f>$B$48+I47-I49</f>
        <v>0</v>
      </c>
      <c r="J48" s="50">
        <f>I48+J47-J49+I49</f>
        <v>0</v>
      </c>
      <c r="K48" s="50">
        <f>J48+K47-K49+J49</f>
        <v>0</v>
      </c>
      <c r="L48" s="50">
        <f>K48+L47-L49+K49</f>
        <v>0</v>
      </c>
      <c r="M48" s="50">
        <f>L48+M47-M49+L49</f>
        <v>0</v>
      </c>
      <c r="N48" s="50">
        <f>M48+N47-N49+M49</f>
        <v>0</v>
      </c>
    </row>
    <row r="49" spans="1:14" s="59" customFormat="1">
      <c r="A49" s="58" t="s">
        <v>705</v>
      </c>
      <c r="B49" s="21"/>
      <c r="C49" s="21"/>
      <c r="D49" s="21"/>
      <c r="E49" s="21"/>
      <c r="F49" s="21"/>
      <c r="G49" s="21"/>
      <c r="H49" s="21"/>
      <c r="I49" s="21"/>
      <c r="J49" s="21"/>
      <c r="K49" s="21"/>
      <c r="L49" s="21"/>
      <c r="M49" s="21"/>
      <c r="N49" s="21"/>
    </row>
  </sheetData>
  <sheetProtection formatCells="0" formatColumns="0" formatRows="0"/>
  <protectedRanges>
    <protectedRange sqref="B39:N45 B46:H46" name="区域6" securityDescriptor=""/>
    <protectedRange sqref="I33:N35" name="区域5" securityDescriptor=""/>
    <protectedRange sqref="B33:H37" name="区域4" securityDescriptor=""/>
    <protectedRange sqref="B31:N31 C21:N30" name="区域3" securityDescriptor=""/>
    <protectedRange sqref="B10:N19" name="区域2" securityDescriptor=""/>
    <protectedRange sqref="B3:G3" name="区域1" securityDescriptor=""/>
    <protectedRange sqref="D2:H2" name="区域1_1" securityDescriptor=""/>
    <protectedRange sqref="B21:B30" name="区域3_1" securityDescriptor=""/>
    <protectedRange sqref="M46" name="区域13" securityDescriptor=""/>
  </protectedRanges>
  <mergeCells count="13">
    <mergeCell ref="A1:N1"/>
    <mergeCell ref="C3:F3"/>
    <mergeCell ref="C6:F6"/>
    <mergeCell ref="I6:L6"/>
    <mergeCell ref="A4:A5"/>
    <mergeCell ref="A6:A7"/>
    <mergeCell ref="B4:B7"/>
    <mergeCell ref="G6:G7"/>
    <mergeCell ref="H6:H7"/>
    <mergeCell ref="M6:M7"/>
    <mergeCell ref="N6:N7"/>
    <mergeCell ref="C4:H5"/>
    <mergeCell ref="I4:N5"/>
  </mergeCells>
  <phoneticPr fontId="46" type="noConversion"/>
  <dataValidations disablePrompts="1" count="1">
    <dataValidation showInputMessage="1" showErrorMessage="1" sqref="H2"/>
  </dataValidations>
  <pageMargins left="0.70763888888888904" right="0.70763888888888904" top="0.74791666666666701" bottom="0.74791666666666701" header="0.31388888888888899" footer="0.31388888888888899"/>
  <pageSetup paperSize="9" scale="58"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9"/>
  <sheetViews>
    <sheetView view="pageBreakPreview" topLeftCell="B20" zoomScale="70" zoomScaleNormal="120" zoomScaleSheetLayoutView="70" workbookViewId="0">
      <selection activeCell="P47" sqref="P47"/>
    </sheetView>
  </sheetViews>
  <sheetFormatPr defaultColWidth="8.58203125" defaultRowHeight="16.5"/>
  <cols>
    <col min="1" max="1" width="59.58203125" customWidth="1"/>
    <col min="2" max="2" width="22.33203125" customWidth="1"/>
    <col min="3" max="3" width="10.83203125" customWidth="1"/>
    <col min="4" max="4" width="14" customWidth="1"/>
    <col min="5" max="6" width="10.83203125" customWidth="1"/>
    <col min="7" max="8" width="12.83203125" customWidth="1"/>
    <col min="9" max="12" width="10.83203125" customWidth="1"/>
    <col min="13" max="13" width="11.08203125" customWidth="1"/>
    <col min="14" max="14" width="12.83203125" customWidth="1"/>
    <col min="15" max="16384" width="8.58203125" style="6"/>
  </cols>
  <sheetData>
    <row r="1" spans="1:14" ht="25">
      <c r="A1" s="1121" t="s">
        <v>720</v>
      </c>
      <c r="B1" s="1121"/>
      <c r="C1" s="1121"/>
      <c r="D1" s="1121"/>
      <c r="E1" s="1121"/>
      <c r="F1" s="1121"/>
      <c r="G1" s="1121"/>
      <c r="H1" s="1121"/>
      <c r="I1" s="1121"/>
      <c r="J1" s="1121"/>
      <c r="K1" s="1121"/>
      <c r="L1" s="1121"/>
      <c r="M1" s="1121"/>
      <c r="N1" s="1121"/>
    </row>
    <row r="2" spans="1:14" s="5" customFormat="1" ht="14.5">
      <c r="A2" s="7" t="str">
        <f>'表1-1 资产配置状况'!A2</f>
        <v>公司名称：</v>
      </c>
      <c r="B2" s="7"/>
      <c r="C2" s="8"/>
      <c r="D2" s="9" t="str">
        <f>'表4-3 现金流测试表_分红保险账户'!D2</f>
        <v xml:space="preserve"> 年 月 日</v>
      </c>
      <c r="E2" s="10"/>
      <c r="F2" s="10"/>
      <c r="G2" s="10"/>
      <c r="H2" s="10"/>
      <c r="I2" s="10"/>
      <c r="J2" s="8"/>
      <c r="K2" s="13"/>
      <c r="L2" s="7"/>
      <c r="M2" s="7"/>
      <c r="N2" s="54"/>
    </row>
    <row r="3" spans="1:14" s="5" customFormat="1" ht="14.5">
      <c r="A3" s="7" t="s">
        <v>721</v>
      </c>
      <c r="B3" s="7"/>
      <c r="C3" s="8"/>
      <c r="D3" s="8"/>
      <c r="E3" s="8"/>
      <c r="F3" s="1327"/>
      <c r="G3" s="1327"/>
      <c r="H3" s="1327"/>
      <c r="I3" s="1327"/>
      <c r="J3" s="8"/>
      <c r="K3" s="8"/>
      <c r="L3" s="8"/>
      <c r="M3" s="12"/>
      <c r="N3" s="55" t="s">
        <v>165</v>
      </c>
    </row>
    <row r="4" spans="1:14" s="5" customFormat="1" ht="15" customHeight="1">
      <c r="A4" s="1313" t="s">
        <v>665</v>
      </c>
      <c r="B4" s="1314" t="s">
        <v>666</v>
      </c>
      <c r="C4" s="1314" t="s">
        <v>645</v>
      </c>
      <c r="D4" s="1314"/>
      <c r="E4" s="1314"/>
      <c r="F4" s="1314"/>
      <c r="G4" s="1314"/>
      <c r="H4" s="1314"/>
      <c r="I4" s="1323" t="s">
        <v>667</v>
      </c>
      <c r="J4" s="1324"/>
      <c r="K4" s="1324"/>
      <c r="L4" s="1324"/>
      <c r="M4" s="1324"/>
      <c r="N4" s="1325"/>
    </row>
    <row r="5" spans="1:14" s="5" customFormat="1" ht="14.5">
      <c r="A5" s="1313"/>
      <c r="B5" s="1314"/>
      <c r="C5" s="1314"/>
      <c r="D5" s="1314"/>
      <c r="E5" s="1314"/>
      <c r="F5" s="1314"/>
      <c r="G5" s="1314"/>
      <c r="H5" s="1314"/>
      <c r="I5" s="1326"/>
      <c r="J5" s="1327"/>
      <c r="K5" s="1327"/>
      <c r="L5" s="1327"/>
      <c r="M5" s="1327"/>
      <c r="N5" s="1328"/>
    </row>
    <row r="6" spans="1:14" s="5" customFormat="1" ht="14.15" customHeight="1">
      <c r="A6" s="1335" t="s">
        <v>668</v>
      </c>
      <c r="B6" s="1314"/>
      <c r="C6" s="1307" t="s">
        <v>449</v>
      </c>
      <c r="D6" s="1308"/>
      <c r="E6" s="1308"/>
      <c r="F6" s="1309"/>
      <c r="G6" s="1315" t="s">
        <v>669</v>
      </c>
      <c r="H6" s="1317" t="s">
        <v>670</v>
      </c>
      <c r="I6" s="1307" t="s">
        <v>449</v>
      </c>
      <c r="J6" s="1308"/>
      <c r="K6" s="1308"/>
      <c r="L6" s="1309"/>
      <c r="M6" s="1315" t="s">
        <v>669</v>
      </c>
      <c r="N6" s="1317" t="s">
        <v>670</v>
      </c>
    </row>
    <row r="7" spans="1:14" s="5" customFormat="1" ht="14.5">
      <c r="A7" s="1336"/>
      <c r="B7" s="1314"/>
      <c r="C7" s="15" t="s">
        <v>671</v>
      </c>
      <c r="D7" s="15" t="s">
        <v>672</v>
      </c>
      <c r="E7" s="15" t="s">
        <v>673</v>
      </c>
      <c r="F7" s="15" t="s">
        <v>674</v>
      </c>
      <c r="G7" s="1316"/>
      <c r="H7" s="1318"/>
      <c r="I7" s="15" t="s">
        <v>671</v>
      </c>
      <c r="J7" s="15" t="s">
        <v>672</v>
      </c>
      <c r="K7" s="15" t="s">
        <v>673</v>
      </c>
      <c r="L7" s="15" t="s">
        <v>674</v>
      </c>
      <c r="M7" s="1316"/>
      <c r="N7" s="1318"/>
    </row>
    <row r="8" spans="1:14" s="5" customFormat="1" ht="14.5">
      <c r="A8" s="16" t="s">
        <v>675</v>
      </c>
      <c r="B8" s="18">
        <f t="shared" ref="B8:N8" si="0">B9+B20+B31</f>
        <v>0</v>
      </c>
      <c r="C8" s="18">
        <f t="shared" si="0"/>
        <v>0</v>
      </c>
      <c r="D8" s="18">
        <f t="shared" si="0"/>
        <v>0</v>
      </c>
      <c r="E8" s="18">
        <f t="shared" si="0"/>
        <v>0</v>
      </c>
      <c r="F8" s="18">
        <f t="shared" si="0"/>
        <v>0</v>
      </c>
      <c r="G8" s="18">
        <f t="shared" si="0"/>
        <v>0</v>
      </c>
      <c r="H8" s="18">
        <f t="shared" si="0"/>
        <v>0</v>
      </c>
      <c r="I8" s="18">
        <f t="shared" si="0"/>
        <v>0</v>
      </c>
      <c r="J8" s="18">
        <f t="shared" si="0"/>
        <v>0</v>
      </c>
      <c r="K8" s="18">
        <f t="shared" si="0"/>
        <v>0</v>
      </c>
      <c r="L8" s="18">
        <f t="shared" si="0"/>
        <v>0</v>
      </c>
      <c r="M8" s="18">
        <f t="shared" si="0"/>
        <v>0</v>
      </c>
      <c r="N8" s="18">
        <f t="shared" si="0"/>
        <v>0</v>
      </c>
    </row>
    <row r="9" spans="1:14" s="5" customFormat="1" ht="14.5">
      <c r="A9" s="19" t="s">
        <v>676</v>
      </c>
      <c r="B9" s="18">
        <f t="shared" ref="B9:N9" si="1">B10-B11-B13-B14-B15-B16-B19</f>
        <v>0</v>
      </c>
      <c r="C9" s="18">
        <f t="shared" si="1"/>
        <v>0</v>
      </c>
      <c r="D9" s="18">
        <f t="shared" si="1"/>
        <v>0</v>
      </c>
      <c r="E9" s="18">
        <f t="shared" si="1"/>
        <v>0</v>
      </c>
      <c r="F9" s="18">
        <f t="shared" si="1"/>
        <v>0</v>
      </c>
      <c r="G9" s="18">
        <f t="shared" si="1"/>
        <v>0</v>
      </c>
      <c r="H9" s="18">
        <f t="shared" si="1"/>
        <v>0</v>
      </c>
      <c r="I9" s="18">
        <f t="shared" si="1"/>
        <v>0</v>
      </c>
      <c r="J9" s="18">
        <f t="shared" si="1"/>
        <v>0</v>
      </c>
      <c r="K9" s="18">
        <f t="shared" si="1"/>
        <v>0</v>
      </c>
      <c r="L9" s="18">
        <f t="shared" si="1"/>
        <v>0</v>
      </c>
      <c r="M9" s="18">
        <f t="shared" si="1"/>
        <v>0</v>
      </c>
      <c r="N9" s="18">
        <f t="shared" si="1"/>
        <v>0</v>
      </c>
    </row>
    <row r="10" spans="1:14" s="5" customFormat="1" ht="14.5">
      <c r="A10" s="19" t="s">
        <v>677</v>
      </c>
      <c r="B10" s="56"/>
      <c r="C10" s="21"/>
      <c r="D10" s="21"/>
      <c r="E10" s="21"/>
      <c r="F10" s="21"/>
      <c r="G10" s="21"/>
      <c r="H10" s="21"/>
      <c r="I10" s="21"/>
      <c r="J10" s="21"/>
      <c r="K10" s="21"/>
      <c r="L10" s="21"/>
      <c r="M10" s="21"/>
      <c r="N10" s="21"/>
    </row>
    <row r="11" spans="1:14" s="5" customFormat="1" ht="14.5">
      <c r="A11" s="19" t="s">
        <v>678</v>
      </c>
      <c r="B11" s="56"/>
      <c r="C11" s="21"/>
      <c r="D11" s="21"/>
      <c r="E11" s="21"/>
      <c r="F11" s="21"/>
      <c r="G11" s="21"/>
      <c r="H11" s="21"/>
      <c r="I11" s="21"/>
      <c r="J11" s="21"/>
      <c r="K11" s="21"/>
      <c r="L11" s="21"/>
      <c r="M11" s="21"/>
      <c r="N11" s="21"/>
    </row>
    <row r="12" spans="1:14" s="5" customFormat="1" ht="14.5">
      <c r="A12" s="19" t="s">
        <v>679</v>
      </c>
      <c r="B12" s="56"/>
      <c r="C12" s="21"/>
      <c r="D12" s="21"/>
      <c r="E12" s="21"/>
      <c r="F12" s="21"/>
      <c r="G12" s="21"/>
      <c r="H12" s="21"/>
      <c r="I12" s="21"/>
      <c r="J12" s="21"/>
      <c r="K12" s="21"/>
      <c r="L12" s="21"/>
      <c r="M12" s="21"/>
      <c r="N12" s="21"/>
    </row>
    <row r="13" spans="1:14" s="5" customFormat="1" ht="14.5">
      <c r="A13" s="19" t="s">
        <v>680</v>
      </c>
      <c r="B13" s="56"/>
      <c r="C13" s="21"/>
      <c r="D13" s="21"/>
      <c r="E13" s="21"/>
      <c r="F13" s="21"/>
      <c r="G13" s="21"/>
      <c r="H13" s="21"/>
      <c r="I13" s="21"/>
      <c r="J13" s="21"/>
      <c r="K13" s="21"/>
      <c r="L13" s="21"/>
      <c r="M13" s="21"/>
      <c r="N13" s="21"/>
    </row>
    <row r="14" spans="1:14" s="5" customFormat="1" ht="14.5">
      <c r="A14" s="19" t="s">
        <v>681</v>
      </c>
      <c r="B14" s="56"/>
      <c r="C14" s="22"/>
      <c r="D14" s="22"/>
      <c r="E14" s="22"/>
      <c r="F14" s="22"/>
      <c r="G14" s="22"/>
      <c r="H14" s="22"/>
      <c r="I14" s="22"/>
      <c r="J14" s="22"/>
      <c r="K14" s="22"/>
      <c r="L14" s="22"/>
      <c r="M14" s="22"/>
      <c r="N14" s="22"/>
    </row>
    <row r="15" spans="1:14" s="5" customFormat="1" ht="14.5">
      <c r="A15" s="19" t="s">
        <v>682</v>
      </c>
      <c r="B15" s="21"/>
      <c r="C15" s="21"/>
      <c r="D15" s="21"/>
      <c r="E15" s="21"/>
      <c r="F15" s="21"/>
      <c r="G15" s="21"/>
      <c r="H15" s="21"/>
      <c r="I15" s="21"/>
      <c r="J15" s="21"/>
      <c r="K15" s="21"/>
      <c r="L15" s="21"/>
      <c r="M15" s="21"/>
      <c r="N15" s="21"/>
    </row>
    <row r="16" spans="1:14" s="5" customFormat="1" ht="14.5">
      <c r="A16" s="19" t="s">
        <v>683</v>
      </c>
      <c r="B16" s="56"/>
      <c r="C16" s="21"/>
      <c r="D16" s="21"/>
      <c r="E16" s="21"/>
      <c r="F16" s="21"/>
      <c r="G16" s="21"/>
      <c r="H16" s="21"/>
      <c r="I16" s="21"/>
      <c r="J16" s="21"/>
      <c r="K16" s="21"/>
      <c r="L16" s="21"/>
      <c r="M16" s="21"/>
      <c r="N16" s="21"/>
    </row>
    <row r="17" spans="1:14" s="5" customFormat="1" ht="14.5">
      <c r="A17" s="19" t="s">
        <v>684</v>
      </c>
      <c r="B17" s="56"/>
      <c r="C17" s="21"/>
      <c r="D17" s="21"/>
      <c r="E17" s="21"/>
      <c r="F17" s="21"/>
      <c r="G17" s="21"/>
      <c r="H17" s="21"/>
      <c r="I17" s="21"/>
      <c r="J17" s="21"/>
      <c r="K17" s="21"/>
      <c r="L17" s="21"/>
      <c r="M17" s="21"/>
      <c r="N17" s="21"/>
    </row>
    <row r="18" spans="1:14" s="5" customFormat="1" ht="14.5">
      <c r="A18" s="19" t="s">
        <v>685</v>
      </c>
      <c r="B18" s="56"/>
      <c r="C18" s="21"/>
      <c r="D18" s="21"/>
      <c r="E18" s="21"/>
      <c r="F18" s="21"/>
      <c r="G18" s="21"/>
      <c r="H18" s="21"/>
      <c r="I18" s="21"/>
      <c r="J18" s="21"/>
      <c r="K18" s="21"/>
      <c r="L18" s="21"/>
      <c r="M18" s="21"/>
      <c r="N18" s="21"/>
    </row>
    <row r="19" spans="1:14" s="5" customFormat="1" ht="14.5">
      <c r="A19" s="19" t="s">
        <v>686</v>
      </c>
      <c r="B19" s="21"/>
      <c r="C19" s="21"/>
      <c r="D19" s="21"/>
      <c r="E19" s="21"/>
      <c r="F19" s="21"/>
      <c r="G19" s="21"/>
      <c r="H19" s="21"/>
      <c r="I19" s="21"/>
      <c r="J19" s="21"/>
      <c r="K19" s="21"/>
      <c r="L19" s="21"/>
      <c r="M19" s="21"/>
      <c r="N19" s="21"/>
    </row>
    <row r="20" spans="1:14" s="5" customFormat="1" ht="14.5">
      <c r="A20" s="19" t="s">
        <v>687</v>
      </c>
      <c r="B20" s="24"/>
      <c r="C20" s="18">
        <f t="shared" ref="C20:N20" si="2">C21-C22-C24-C25-C26-C27-C30</f>
        <v>0</v>
      </c>
      <c r="D20" s="18">
        <f t="shared" si="2"/>
        <v>0</v>
      </c>
      <c r="E20" s="18">
        <f t="shared" si="2"/>
        <v>0</v>
      </c>
      <c r="F20" s="18">
        <f t="shared" si="2"/>
        <v>0</v>
      </c>
      <c r="G20" s="18">
        <f t="shared" si="2"/>
        <v>0</v>
      </c>
      <c r="H20" s="18">
        <f t="shared" si="2"/>
        <v>0</v>
      </c>
      <c r="I20" s="18">
        <f t="shared" si="2"/>
        <v>0</v>
      </c>
      <c r="J20" s="18">
        <f t="shared" si="2"/>
        <v>0</v>
      </c>
      <c r="K20" s="18">
        <f t="shared" si="2"/>
        <v>0</v>
      </c>
      <c r="L20" s="18">
        <f t="shared" si="2"/>
        <v>0</v>
      </c>
      <c r="M20" s="18">
        <f t="shared" si="2"/>
        <v>0</v>
      </c>
      <c r="N20" s="18">
        <f t="shared" si="2"/>
        <v>0</v>
      </c>
    </row>
    <row r="21" spans="1:14" s="5" customFormat="1" ht="14.5">
      <c r="A21" s="19" t="s">
        <v>677</v>
      </c>
      <c r="B21" s="25"/>
      <c r="C21" s="26"/>
      <c r="D21" s="26"/>
      <c r="E21" s="26"/>
      <c r="F21" s="26"/>
      <c r="G21" s="26"/>
      <c r="H21" s="26"/>
      <c r="I21" s="26"/>
      <c r="J21" s="26"/>
      <c r="K21" s="26"/>
      <c r="L21" s="26"/>
      <c r="M21" s="26"/>
      <c r="N21" s="26"/>
    </row>
    <row r="22" spans="1:14" s="5" customFormat="1" ht="14.5">
      <c r="A22" s="19" t="s">
        <v>678</v>
      </c>
      <c r="B22" s="27"/>
      <c r="C22" s="26"/>
      <c r="D22" s="26"/>
      <c r="E22" s="26"/>
      <c r="F22" s="26"/>
      <c r="G22" s="26"/>
      <c r="H22" s="26"/>
      <c r="I22" s="26"/>
      <c r="J22" s="26"/>
      <c r="K22" s="26"/>
      <c r="L22" s="26"/>
      <c r="M22" s="26"/>
      <c r="N22" s="26"/>
    </row>
    <row r="23" spans="1:14" s="5" customFormat="1" ht="14.5">
      <c r="A23" s="19" t="s">
        <v>679</v>
      </c>
      <c r="B23" s="27"/>
      <c r="C23" s="26"/>
      <c r="D23" s="26"/>
      <c r="E23" s="26"/>
      <c r="F23" s="26"/>
      <c r="G23" s="26"/>
      <c r="H23" s="26"/>
      <c r="I23" s="26"/>
      <c r="J23" s="26"/>
      <c r="K23" s="26"/>
      <c r="L23" s="26"/>
      <c r="M23" s="26"/>
      <c r="N23" s="26"/>
    </row>
    <row r="24" spans="1:14" s="5" customFormat="1" ht="14.5">
      <c r="A24" s="19" t="s">
        <v>680</v>
      </c>
      <c r="B24" s="27"/>
      <c r="C24" s="26"/>
      <c r="D24" s="26"/>
      <c r="E24" s="26"/>
      <c r="F24" s="26"/>
      <c r="G24" s="26"/>
      <c r="H24" s="26"/>
      <c r="I24" s="26"/>
      <c r="J24" s="26"/>
      <c r="K24" s="26"/>
      <c r="L24" s="26"/>
      <c r="M24" s="26"/>
      <c r="N24" s="26"/>
    </row>
    <row r="25" spans="1:14" s="5" customFormat="1" ht="14.5">
      <c r="A25" s="19" t="s">
        <v>681</v>
      </c>
      <c r="B25" s="27"/>
      <c r="C25" s="26"/>
      <c r="D25" s="26"/>
      <c r="E25" s="26"/>
      <c r="F25" s="26"/>
      <c r="G25" s="26"/>
      <c r="H25" s="26"/>
      <c r="I25" s="26"/>
      <c r="J25" s="26"/>
      <c r="K25" s="26"/>
      <c r="L25" s="26"/>
      <c r="M25" s="26"/>
      <c r="N25" s="26"/>
    </row>
    <row r="26" spans="1:14" s="5" customFormat="1" ht="14.5">
      <c r="A26" s="19" t="s">
        <v>682</v>
      </c>
      <c r="B26" s="27"/>
      <c r="C26" s="26"/>
      <c r="D26" s="26"/>
      <c r="E26" s="26"/>
      <c r="F26" s="26"/>
      <c r="G26" s="26"/>
      <c r="H26" s="26"/>
      <c r="I26" s="26"/>
      <c r="J26" s="26"/>
      <c r="K26" s="26"/>
      <c r="L26" s="26"/>
      <c r="M26" s="26"/>
      <c r="N26" s="26"/>
    </row>
    <row r="27" spans="1:14" s="5" customFormat="1" ht="14.5">
      <c r="A27" s="19" t="s">
        <v>683</v>
      </c>
      <c r="B27" s="27"/>
      <c r="C27" s="26"/>
      <c r="D27" s="26"/>
      <c r="E27" s="26"/>
      <c r="F27" s="26"/>
      <c r="G27" s="26"/>
      <c r="H27" s="26"/>
      <c r="I27" s="26"/>
      <c r="J27" s="26"/>
      <c r="K27" s="26"/>
      <c r="L27" s="26"/>
      <c r="M27" s="26"/>
      <c r="N27" s="26"/>
    </row>
    <row r="28" spans="1:14" s="5" customFormat="1" ht="14.5">
      <c r="A28" s="19" t="s">
        <v>688</v>
      </c>
      <c r="B28" s="27"/>
      <c r="C28" s="26"/>
      <c r="D28" s="26"/>
      <c r="E28" s="26"/>
      <c r="F28" s="26"/>
      <c r="G28" s="26"/>
      <c r="H28" s="26"/>
      <c r="I28" s="26"/>
      <c r="J28" s="26"/>
      <c r="K28" s="26"/>
      <c r="L28" s="26"/>
      <c r="M28" s="26"/>
      <c r="N28" s="26"/>
    </row>
    <row r="29" spans="1:14" s="5" customFormat="1" ht="14.5">
      <c r="A29" s="19" t="s">
        <v>689</v>
      </c>
      <c r="B29" s="27"/>
      <c r="C29" s="26"/>
      <c r="D29" s="26"/>
      <c r="E29" s="26"/>
      <c r="F29" s="26"/>
      <c r="G29" s="26"/>
      <c r="H29" s="26"/>
      <c r="I29" s="26"/>
      <c r="J29" s="26"/>
      <c r="K29" s="26"/>
      <c r="L29" s="26"/>
      <c r="M29" s="26"/>
      <c r="N29" s="26"/>
    </row>
    <row r="30" spans="1:14" s="5" customFormat="1" ht="14.5">
      <c r="A30" s="19" t="s">
        <v>686</v>
      </c>
      <c r="B30" s="27"/>
      <c r="C30" s="26"/>
      <c r="D30" s="26"/>
      <c r="E30" s="26"/>
      <c r="F30" s="26"/>
      <c r="G30" s="26"/>
      <c r="H30" s="26"/>
      <c r="I30" s="26"/>
      <c r="J30" s="26"/>
      <c r="K30" s="26"/>
      <c r="L30" s="26"/>
      <c r="M30" s="26"/>
      <c r="N30" s="26"/>
    </row>
    <row r="31" spans="1:14" s="5" customFormat="1" ht="14.5">
      <c r="A31" s="19" t="s">
        <v>690</v>
      </c>
      <c r="B31" s="56"/>
      <c r="C31" s="28"/>
      <c r="D31" s="28"/>
      <c r="E31" s="28"/>
      <c r="F31" s="28"/>
      <c r="G31" s="28"/>
      <c r="H31" s="28"/>
      <c r="I31" s="28"/>
      <c r="J31" s="28"/>
      <c r="K31" s="28"/>
      <c r="L31" s="28"/>
      <c r="M31" s="28"/>
      <c r="N31" s="28"/>
    </row>
    <row r="32" spans="1:14" s="5" customFormat="1" ht="14.5">
      <c r="A32" s="16" t="s">
        <v>691</v>
      </c>
      <c r="B32" s="756">
        <f t="shared" ref="B32" si="3">SUM(B33:B37)</f>
        <v>0</v>
      </c>
      <c r="C32" s="18">
        <f>SUM(C33:C35)</f>
        <v>0</v>
      </c>
      <c r="D32" s="18">
        <f t="shared" ref="D32:N32" si="4">SUM(D33:D35)</f>
        <v>0</v>
      </c>
      <c r="E32" s="18">
        <f t="shared" si="4"/>
        <v>0</v>
      </c>
      <c r="F32" s="18">
        <f t="shared" si="4"/>
        <v>0</v>
      </c>
      <c r="G32" s="18">
        <f t="shared" si="4"/>
        <v>0</v>
      </c>
      <c r="H32" s="18">
        <f t="shared" si="4"/>
        <v>0</v>
      </c>
      <c r="I32" s="18">
        <f t="shared" si="4"/>
        <v>0</v>
      </c>
      <c r="J32" s="18">
        <f t="shared" si="4"/>
        <v>0</v>
      </c>
      <c r="K32" s="18">
        <f t="shared" si="4"/>
        <v>0</v>
      </c>
      <c r="L32" s="18">
        <f t="shared" si="4"/>
        <v>0</v>
      </c>
      <c r="M32" s="18">
        <f t="shared" si="4"/>
        <v>0</v>
      </c>
      <c r="N32" s="18">
        <f t="shared" si="4"/>
        <v>0</v>
      </c>
    </row>
    <row r="33" spans="1:14" s="5" customFormat="1" ht="14.5">
      <c r="A33" s="29" t="s">
        <v>692</v>
      </c>
      <c r="B33" s="56"/>
      <c r="C33" s="757"/>
      <c r="D33" s="757"/>
      <c r="E33" s="757"/>
      <c r="F33" s="757"/>
      <c r="G33" s="757"/>
      <c r="H33" s="757"/>
      <c r="I33" s="757"/>
      <c r="J33" s="757"/>
      <c r="K33" s="757"/>
      <c r="L33" s="757"/>
      <c r="M33" s="757"/>
      <c r="N33" s="757"/>
    </row>
    <row r="34" spans="1:14" s="5" customFormat="1" ht="14.5">
      <c r="A34" s="29" t="s">
        <v>693</v>
      </c>
      <c r="B34" s="56"/>
      <c r="C34" s="21"/>
      <c r="D34" s="21"/>
      <c r="E34" s="21"/>
      <c r="F34" s="21"/>
      <c r="G34" s="21"/>
      <c r="H34" s="21"/>
      <c r="I34" s="21"/>
      <c r="J34" s="21"/>
      <c r="K34" s="21"/>
      <c r="L34" s="21"/>
      <c r="M34" s="21"/>
      <c r="N34" s="21"/>
    </row>
    <row r="35" spans="1:14" s="5" customFormat="1" ht="14.5">
      <c r="A35" s="29" t="s">
        <v>694</v>
      </c>
      <c r="B35" s="56"/>
      <c r="C35" s="21"/>
      <c r="D35" s="21"/>
      <c r="E35" s="21"/>
      <c r="F35" s="21"/>
      <c r="G35" s="21"/>
      <c r="H35" s="21"/>
      <c r="I35" s="21"/>
      <c r="J35" s="21"/>
      <c r="K35" s="21"/>
      <c r="L35" s="21"/>
      <c r="M35" s="21"/>
      <c r="N35" s="21"/>
    </row>
    <row r="36" spans="1:14" s="5" customFormat="1" ht="14.5">
      <c r="A36" s="29" t="s">
        <v>695</v>
      </c>
      <c r="B36" s="56"/>
      <c r="C36" s="30"/>
      <c r="D36" s="30"/>
      <c r="E36" s="30"/>
      <c r="F36" s="30"/>
      <c r="G36" s="30"/>
      <c r="H36" s="30"/>
      <c r="I36" s="30"/>
      <c r="J36" s="30"/>
      <c r="K36" s="30"/>
      <c r="L36" s="30"/>
      <c r="M36" s="30"/>
      <c r="N36" s="30"/>
    </row>
    <row r="37" spans="1:14" s="5" customFormat="1" ht="14.5">
      <c r="A37" s="29" t="s">
        <v>696</v>
      </c>
      <c r="B37" s="56"/>
      <c r="C37" s="30"/>
      <c r="D37" s="30"/>
      <c r="E37" s="30"/>
      <c r="F37" s="30"/>
      <c r="G37" s="30"/>
      <c r="H37" s="30"/>
      <c r="I37" s="30"/>
      <c r="J37" s="30"/>
      <c r="K37" s="30"/>
      <c r="L37" s="30"/>
      <c r="M37" s="30"/>
      <c r="N37" s="30"/>
    </row>
    <row r="38" spans="1:14" s="5" customFormat="1" ht="14.5">
      <c r="A38" s="16" t="s">
        <v>697</v>
      </c>
      <c r="B38" s="18">
        <f t="shared" ref="B38:N38" si="5">B39-B43</f>
        <v>0</v>
      </c>
      <c r="C38" s="18">
        <f t="shared" si="5"/>
        <v>0</v>
      </c>
      <c r="D38" s="18">
        <f t="shared" si="5"/>
        <v>0</v>
      </c>
      <c r="E38" s="18">
        <f t="shared" si="5"/>
        <v>0</v>
      </c>
      <c r="F38" s="18">
        <f t="shared" si="5"/>
        <v>0</v>
      </c>
      <c r="G38" s="18">
        <f t="shared" si="5"/>
        <v>0</v>
      </c>
      <c r="H38" s="18">
        <f t="shared" si="5"/>
        <v>0</v>
      </c>
      <c r="I38" s="18">
        <f t="shared" si="5"/>
        <v>0</v>
      </c>
      <c r="J38" s="18">
        <f t="shared" si="5"/>
        <v>0</v>
      </c>
      <c r="K38" s="18">
        <f t="shared" si="5"/>
        <v>0</v>
      </c>
      <c r="L38" s="18">
        <f t="shared" si="5"/>
        <v>0</v>
      </c>
      <c r="M38" s="18">
        <f t="shared" si="5"/>
        <v>0</v>
      </c>
      <c r="N38" s="18">
        <f t="shared" si="5"/>
        <v>0</v>
      </c>
    </row>
    <row r="39" spans="1:14" s="5" customFormat="1" ht="14.5">
      <c r="A39" s="29" t="s">
        <v>698</v>
      </c>
      <c r="B39" s="56"/>
      <c r="C39" s="21"/>
      <c r="D39" s="21"/>
      <c r="E39" s="21"/>
      <c r="F39" s="21"/>
      <c r="G39" s="21"/>
      <c r="H39" s="21"/>
      <c r="I39" s="21"/>
      <c r="J39" s="21"/>
      <c r="K39" s="21"/>
      <c r="L39" s="21"/>
      <c r="M39" s="21"/>
      <c r="N39" s="21"/>
    </row>
    <row r="40" spans="1:14" s="5" customFormat="1" ht="14.5">
      <c r="A40" s="29" t="s">
        <v>699</v>
      </c>
      <c r="B40" s="21"/>
      <c r="C40" s="21"/>
      <c r="D40" s="21"/>
      <c r="E40" s="21"/>
      <c r="F40" s="21"/>
      <c r="G40" s="21"/>
      <c r="H40" s="21"/>
      <c r="I40" s="21"/>
      <c r="J40" s="21"/>
      <c r="K40" s="21"/>
      <c r="L40" s="21"/>
      <c r="M40" s="21"/>
      <c r="N40" s="21"/>
    </row>
    <row r="41" spans="1:14" s="5" customFormat="1" ht="14.5">
      <c r="A41" s="29" t="s">
        <v>700</v>
      </c>
      <c r="B41" s="21"/>
      <c r="C41" s="21"/>
      <c r="D41" s="21"/>
      <c r="E41" s="21"/>
      <c r="F41" s="21"/>
      <c r="G41" s="21"/>
      <c r="H41" s="21"/>
      <c r="I41" s="21"/>
      <c r="J41" s="21"/>
      <c r="K41" s="21"/>
      <c r="L41" s="21"/>
      <c r="M41" s="21"/>
      <c r="N41" s="21"/>
    </row>
    <row r="42" spans="1:14" s="5" customFormat="1" ht="14.5">
      <c r="A42" s="31" t="s">
        <v>701</v>
      </c>
      <c r="B42" s="21"/>
      <c r="C42" s="21"/>
      <c r="D42" s="21"/>
      <c r="E42" s="21"/>
      <c r="F42" s="21"/>
      <c r="G42" s="21"/>
      <c r="H42" s="21"/>
      <c r="I42" s="30"/>
      <c r="J42" s="30"/>
      <c r="K42" s="30"/>
      <c r="L42" s="30"/>
      <c r="M42" s="30"/>
      <c r="N42" s="30"/>
    </row>
    <row r="43" spans="1:14" s="5" customFormat="1" ht="14.5">
      <c r="A43" s="32" t="s">
        <v>702</v>
      </c>
      <c r="B43" s="57"/>
      <c r="C43" s="21"/>
      <c r="D43" s="21"/>
      <c r="E43" s="21"/>
      <c r="F43" s="21"/>
      <c r="G43" s="21"/>
      <c r="H43" s="21"/>
      <c r="I43" s="21"/>
      <c r="J43" s="21"/>
      <c r="K43" s="21"/>
      <c r="L43" s="21"/>
      <c r="M43" s="21"/>
      <c r="N43" s="21"/>
    </row>
    <row r="44" spans="1:14" s="5" customFormat="1" ht="14.5">
      <c r="A44" s="34" t="s">
        <v>703</v>
      </c>
      <c r="B44" s="21"/>
      <c r="C44" s="21"/>
      <c r="D44" s="21"/>
      <c r="E44" s="21"/>
      <c r="F44" s="21"/>
      <c r="G44" s="21"/>
      <c r="H44" s="21"/>
      <c r="I44" s="21"/>
      <c r="J44" s="21"/>
      <c r="K44" s="21"/>
      <c r="L44" s="21"/>
      <c r="M44" s="21"/>
      <c r="N44" s="21"/>
    </row>
    <row r="45" spans="1:14" s="5" customFormat="1" ht="14.5">
      <c r="A45" s="35" t="s">
        <v>704</v>
      </c>
      <c r="B45" s="21"/>
      <c r="C45" s="21"/>
      <c r="D45" s="21"/>
      <c r="E45" s="21"/>
      <c r="F45" s="21"/>
      <c r="G45" s="21"/>
      <c r="H45" s="21"/>
      <c r="I45" s="21"/>
      <c r="J45" s="21"/>
      <c r="K45" s="21"/>
      <c r="L45" s="21"/>
      <c r="M45" s="21"/>
      <c r="N45" s="21"/>
    </row>
    <row r="46" spans="1:14" s="5" customFormat="1" ht="14.5">
      <c r="A46" s="16" t="s">
        <v>725</v>
      </c>
      <c r="B46" s="21"/>
      <c r="C46" s="751"/>
      <c r="D46" s="748"/>
      <c r="E46" s="748"/>
      <c r="F46" s="748"/>
      <c r="G46" s="748"/>
      <c r="H46" s="752"/>
      <c r="I46" s="18">
        <f>-MIN(B46,I21)</f>
        <v>0</v>
      </c>
      <c r="J46" s="749"/>
      <c r="K46" s="749"/>
      <c r="L46" s="749"/>
      <c r="M46" s="749"/>
      <c r="N46" s="750"/>
    </row>
    <row r="47" spans="1:14" s="5" customFormat="1" ht="15" thickBot="1">
      <c r="A47" s="773" t="s">
        <v>726</v>
      </c>
      <c r="B47" s="771">
        <f>B8+B32+B38</f>
        <v>0</v>
      </c>
      <c r="C47" s="771">
        <f>C8+C32+C38+C46</f>
        <v>0</v>
      </c>
      <c r="D47" s="771">
        <f t="shared" ref="D47:H47" si="6">D8+D32+D38+D46</f>
        <v>0</v>
      </c>
      <c r="E47" s="771">
        <f t="shared" si="6"/>
        <v>0</v>
      </c>
      <c r="F47" s="771">
        <f t="shared" si="6"/>
        <v>0</v>
      </c>
      <c r="G47" s="771">
        <f t="shared" si="6"/>
        <v>0</v>
      </c>
      <c r="H47" s="771">
        <f t="shared" si="6"/>
        <v>0</v>
      </c>
      <c r="I47" s="771">
        <f>I8+I32+I38+I46</f>
        <v>0</v>
      </c>
      <c r="J47" s="771">
        <f>J8+J32+J38</f>
        <v>0</v>
      </c>
      <c r="K47" s="771">
        <f t="shared" ref="K47:N47" si="7">K8+K32+K38</f>
        <v>0</v>
      </c>
      <c r="L47" s="771">
        <f t="shared" si="7"/>
        <v>0</v>
      </c>
      <c r="M47" s="771">
        <f t="shared" si="7"/>
        <v>0</v>
      </c>
      <c r="N47" s="771">
        <f t="shared" si="7"/>
        <v>0</v>
      </c>
    </row>
    <row r="48" spans="1:14" ht="17" thickTop="1">
      <c r="A48" s="772" t="s">
        <v>727</v>
      </c>
      <c r="B48" s="42"/>
      <c r="C48" s="50">
        <f>B48+C47-C49</f>
        <v>0</v>
      </c>
      <c r="D48" s="50">
        <f>C48+D47-D49+C49</f>
        <v>0</v>
      </c>
      <c r="E48" s="50">
        <f>D48+E47-E49+D49</f>
        <v>0</v>
      </c>
      <c r="F48" s="50">
        <f>E48+F47-F49+E49</f>
        <v>0</v>
      </c>
      <c r="G48" s="50">
        <f>F48+G47-G49+F49</f>
        <v>0</v>
      </c>
      <c r="H48" s="50">
        <f>G48+H47-H49+G49</f>
        <v>0</v>
      </c>
      <c r="I48" s="50">
        <f>$B$48+I47-I49</f>
        <v>0</v>
      </c>
      <c r="J48" s="50">
        <f>I48+J47-J49+I49</f>
        <v>0</v>
      </c>
      <c r="K48" s="50">
        <f>J48+K47-K49+J49</f>
        <v>0</v>
      </c>
      <c r="L48" s="50">
        <f>K48+L47-L49+K49</f>
        <v>0</v>
      </c>
      <c r="M48" s="50">
        <f>L48+M47-M49+L49</f>
        <v>0</v>
      </c>
      <c r="N48" s="50">
        <f>M48+N47-N49+M49</f>
        <v>0</v>
      </c>
    </row>
    <row r="49" spans="1:14">
      <c r="A49" s="58" t="s">
        <v>705</v>
      </c>
      <c r="B49" s="21"/>
      <c r="C49" s="21"/>
      <c r="D49" s="21"/>
      <c r="E49" s="21"/>
      <c r="F49" s="21"/>
      <c r="G49" s="21"/>
      <c r="H49" s="21"/>
      <c r="I49" s="21"/>
      <c r="J49" s="21"/>
      <c r="K49" s="21"/>
      <c r="L49" s="21"/>
      <c r="M49" s="21"/>
      <c r="N49" s="21"/>
    </row>
  </sheetData>
  <sheetProtection formatCells="0" formatColumns="0" formatRows="0"/>
  <protectedRanges>
    <protectedRange sqref="B39:N45 B46:H46" name="区域6" securityDescriptor=""/>
    <protectedRange sqref="I33:N35" name="区域5" securityDescriptor=""/>
    <protectedRange sqref="B33:H37" name="区域4" securityDescriptor=""/>
    <protectedRange sqref="B31:N31 C21:N30" name="区域3" securityDescriptor=""/>
    <protectedRange sqref="B10:N19" name="区域2" securityDescriptor=""/>
    <protectedRange sqref="B3:I3" name="区域1" securityDescriptor=""/>
    <protectedRange sqref="D2:H2" name="区域1_1" securityDescriptor=""/>
    <protectedRange sqref="B21:B30" name="区域3_1" securityDescriptor=""/>
    <protectedRange sqref="M46" name="区域13" securityDescriptor=""/>
  </protectedRanges>
  <mergeCells count="13">
    <mergeCell ref="A1:N1"/>
    <mergeCell ref="F3:I3"/>
    <mergeCell ref="C6:F6"/>
    <mergeCell ref="I6:L6"/>
    <mergeCell ref="A4:A5"/>
    <mergeCell ref="A6:A7"/>
    <mergeCell ref="B4:B7"/>
    <mergeCell ref="G6:G7"/>
    <mergeCell ref="H6:H7"/>
    <mergeCell ref="M6:M7"/>
    <mergeCell ref="N6:N7"/>
    <mergeCell ref="C4:H5"/>
    <mergeCell ref="I4:N5"/>
  </mergeCells>
  <phoneticPr fontId="46" type="noConversion"/>
  <dataValidations count="2">
    <dataValidation showInputMessage="1" showErrorMessage="1" sqref="H2"/>
    <dataValidation type="list" allowBlank="1" showInputMessage="1" showErrorMessage="1" sqref="N2">
      <formula1>"公司整体,传统保险业务,分红保险业务,万能保险业务,投资连结险业务"</formula1>
    </dataValidation>
  </dataValidations>
  <pageMargins left="0.70763888888888904" right="0.70763888888888904" top="0.74791666666666701" bottom="0.74791666666666701" header="0.31388888888888899" footer="0.31388888888888899"/>
  <pageSetup paperSize="9" scale="57"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7"/>
  <sheetViews>
    <sheetView view="pageBreakPreview" zoomScale="70" zoomScaleNormal="110" zoomScaleSheetLayoutView="70" workbookViewId="0">
      <pane xSplit="1" ySplit="7" topLeftCell="B38" activePane="bottomRight" state="frozen"/>
      <selection pane="topRight"/>
      <selection pane="bottomLeft"/>
      <selection pane="bottomRight" activeCell="A42" sqref="A42"/>
    </sheetView>
  </sheetViews>
  <sheetFormatPr defaultColWidth="8.58203125" defaultRowHeight="16.5"/>
  <cols>
    <col min="1" max="1" width="59.58203125" customWidth="1"/>
    <col min="2" max="2" width="22.33203125" customWidth="1"/>
    <col min="3" max="3" width="10.83203125" customWidth="1"/>
    <col min="4" max="4" width="14" customWidth="1"/>
    <col min="5" max="6" width="10.83203125" customWidth="1"/>
    <col min="7" max="8" width="13.58203125" customWidth="1"/>
    <col min="9" max="12" width="10.83203125" customWidth="1"/>
    <col min="13" max="14" width="13.58203125" customWidth="1"/>
    <col min="15" max="16384" width="8.58203125" style="6"/>
  </cols>
  <sheetData>
    <row r="1" spans="1:14" ht="25">
      <c r="A1" s="1121" t="s">
        <v>722</v>
      </c>
      <c r="B1" s="1121"/>
      <c r="C1" s="1121"/>
      <c r="D1" s="1121"/>
      <c r="E1" s="1121"/>
      <c r="F1" s="1121"/>
      <c r="G1" s="1121"/>
      <c r="H1" s="1121"/>
      <c r="I1" s="1121"/>
      <c r="J1" s="1121"/>
      <c r="K1" s="1121"/>
      <c r="L1" s="1121"/>
      <c r="M1" s="1121"/>
      <c r="N1" s="1121"/>
    </row>
    <row r="2" spans="1:14" s="5" customFormat="1" ht="14.5">
      <c r="A2" s="7" t="str">
        <f>'表1-1 资产配置状况'!A2</f>
        <v>公司名称：</v>
      </c>
      <c r="B2" s="7"/>
      <c r="C2" s="8"/>
      <c r="D2" s="9" t="str">
        <f>'表4-4 现金流测试表_万能保险账户'!D2</f>
        <v xml:space="preserve"> 年 月 日</v>
      </c>
      <c r="E2" s="10"/>
      <c r="F2" s="10"/>
      <c r="G2" s="10"/>
      <c r="H2" s="10"/>
      <c r="I2" s="10"/>
      <c r="J2" s="8"/>
      <c r="K2" s="13"/>
      <c r="L2" s="7"/>
      <c r="M2" s="7"/>
      <c r="N2" s="54"/>
    </row>
    <row r="3" spans="1:14" s="5" customFormat="1" ht="14.5">
      <c r="A3" s="7" t="s">
        <v>723</v>
      </c>
      <c r="B3" s="7"/>
      <c r="C3" s="8"/>
      <c r="D3" s="11"/>
      <c r="E3" s="12"/>
      <c r="F3" s="12"/>
      <c r="G3" s="12"/>
      <c r="H3" s="13"/>
      <c r="I3" s="8"/>
      <c r="J3" s="8"/>
      <c r="K3" s="8"/>
      <c r="L3" s="8"/>
      <c r="M3" s="12"/>
      <c r="N3" s="55" t="s">
        <v>165</v>
      </c>
    </row>
    <row r="4" spans="1:14" s="5" customFormat="1" ht="15" customHeight="1">
      <c r="A4" s="1313" t="s">
        <v>665</v>
      </c>
      <c r="B4" s="1337" t="s">
        <v>666</v>
      </c>
      <c r="C4" s="1314" t="s">
        <v>645</v>
      </c>
      <c r="D4" s="1314"/>
      <c r="E4" s="1314"/>
      <c r="F4" s="1314"/>
      <c r="G4" s="1314"/>
      <c r="H4" s="1314"/>
      <c r="I4" s="1329" t="s">
        <v>667</v>
      </c>
      <c r="J4" s="1330"/>
      <c r="K4" s="1330"/>
      <c r="L4" s="1330"/>
      <c r="M4" s="1330"/>
      <c r="N4" s="1331"/>
    </row>
    <row r="5" spans="1:14" s="5" customFormat="1" ht="14.5">
      <c r="A5" s="1313"/>
      <c r="B5" s="1337"/>
      <c r="C5" s="1314"/>
      <c r="D5" s="1314"/>
      <c r="E5" s="1314"/>
      <c r="F5" s="1314"/>
      <c r="G5" s="1314"/>
      <c r="H5" s="1314"/>
      <c r="I5" s="1332"/>
      <c r="J5" s="1333"/>
      <c r="K5" s="1333"/>
      <c r="L5" s="1333"/>
      <c r="M5" s="1333"/>
      <c r="N5" s="1334"/>
    </row>
    <row r="6" spans="1:14" s="5" customFormat="1" ht="16" customHeight="1">
      <c r="A6" s="1335" t="s">
        <v>668</v>
      </c>
      <c r="B6" s="1337"/>
      <c r="C6" s="1307" t="s">
        <v>449</v>
      </c>
      <c r="D6" s="1308"/>
      <c r="E6" s="1308"/>
      <c r="F6" s="1309"/>
      <c r="G6" s="1315" t="s">
        <v>669</v>
      </c>
      <c r="H6" s="1317" t="s">
        <v>670</v>
      </c>
      <c r="I6" s="1310" t="s">
        <v>449</v>
      </c>
      <c r="J6" s="1311"/>
      <c r="K6" s="1311"/>
      <c r="L6" s="1312"/>
      <c r="M6" s="1319" t="s">
        <v>669</v>
      </c>
      <c r="N6" s="1321" t="s">
        <v>670</v>
      </c>
    </row>
    <row r="7" spans="1:14" s="5" customFormat="1" ht="14.5">
      <c r="A7" s="1336"/>
      <c r="B7" s="1337"/>
      <c r="C7" s="15" t="s">
        <v>671</v>
      </c>
      <c r="D7" s="15" t="s">
        <v>672</v>
      </c>
      <c r="E7" s="15" t="s">
        <v>673</v>
      </c>
      <c r="F7" s="15" t="s">
        <v>674</v>
      </c>
      <c r="G7" s="1316"/>
      <c r="H7" s="1318"/>
      <c r="I7" s="14" t="s">
        <v>671</v>
      </c>
      <c r="J7" s="14" t="s">
        <v>672</v>
      </c>
      <c r="K7" s="14" t="s">
        <v>673</v>
      </c>
      <c r="L7" s="14" t="s">
        <v>674</v>
      </c>
      <c r="M7" s="1320"/>
      <c r="N7" s="1322"/>
    </row>
    <row r="8" spans="1:14" s="5" customFormat="1" ht="14.5">
      <c r="A8" s="16" t="s">
        <v>675</v>
      </c>
      <c r="B8" s="17">
        <f t="shared" ref="B8:N8" si="0">B9+B20+B31</f>
        <v>0</v>
      </c>
      <c r="C8" s="18">
        <f t="shared" si="0"/>
        <v>0</v>
      </c>
      <c r="D8" s="18">
        <f t="shared" si="0"/>
        <v>0</v>
      </c>
      <c r="E8" s="18">
        <f t="shared" si="0"/>
        <v>0</v>
      </c>
      <c r="F8" s="18">
        <f t="shared" si="0"/>
        <v>0</v>
      </c>
      <c r="G8" s="18">
        <f t="shared" si="0"/>
        <v>0</v>
      </c>
      <c r="H8" s="18">
        <f t="shared" si="0"/>
        <v>0</v>
      </c>
      <c r="I8" s="18">
        <f t="shared" si="0"/>
        <v>0</v>
      </c>
      <c r="J8" s="18">
        <f t="shared" si="0"/>
        <v>0</v>
      </c>
      <c r="K8" s="18">
        <f t="shared" si="0"/>
        <v>0</v>
      </c>
      <c r="L8" s="18">
        <f t="shared" si="0"/>
        <v>0</v>
      </c>
      <c r="M8" s="18">
        <f t="shared" si="0"/>
        <v>0</v>
      </c>
      <c r="N8" s="18">
        <f t="shared" si="0"/>
        <v>0</v>
      </c>
    </row>
    <row r="9" spans="1:14" s="5" customFormat="1" ht="14.5">
      <c r="A9" s="19" t="s">
        <v>676</v>
      </c>
      <c r="B9" s="17">
        <f t="shared" ref="B9:N9" si="1">B10-B11-B13-B14-B15-B16-B19</f>
        <v>0</v>
      </c>
      <c r="C9" s="18">
        <f t="shared" si="1"/>
        <v>0</v>
      </c>
      <c r="D9" s="18">
        <f t="shared" si="1"/>
        <v>0</v>
      </c>
      <c r="E9" s="18">
        <f t="shared" si="1"/>
        <v>0</v>
      </c>
      <c r="F9" s="18">
        <f t="shared" si="1"/>
        <v>0</v>
      </c>
      <c r="G9" s="18">
        <f t="shared" si="1"/>
        <v>0</v>
      </c>
      <c r="H9" s="18">
        <f t="shared" si="1"/>
        <v>0</v>
      </c>
      <c r="I9" s="18">
        <f t="shared" si="1"/>
        <v>0</v>
      </c>
      <c r="J9" s="18">
        <f t="shared" si="1"/>
        <v>0</v>
      </c>
      <c r="K9" s="18">
        <f t="shared" si="1"/>
        <v>0</v>
      </c>
      <c r="L9" s="18">
        <f t="shared" si="1"/>
        <v>0</v>
      </c>
      <c r="M9" s="18">
        <f t="shared" si="1"/>
        <v>0</v>
      </c>
      <c r="N9" s="18">
        <f t="shared" si="1"/>
        <v>0</v>
      </c>
    </row>
    <row r="10" spans="1:14" s="5" customFormat="1" ht="14.5">
      <c r="A10" s="19" t="s">
        <v>677</v>
      </c>
      <c r="B10" s="20"/>
      <c r="C10" s="21"/>
      <c r="D10" s="21"/>
      <c r="E10" s="21"/>
      <c r="F10" s="21"/>
      <c r="G10" s="21"/>
      <c r="H10" s="21"/>
      <c r="I10" s="21"/>
      <c r="J10" s="21"/>
      <c r="K10" s="21"/>
      <c r="L10" s="21"/>
      <c r="M10" s="21"/>
      <c r="N10" s="21"/>
    </row>
    <row r="11" spans="1:14" s="5" customFormat="1" ht="14.5">
      <c r="A11" s="19" t="s">
        <v>678</v>
      </c>
      <c r="B11" s="20"/>
      <c r="C11" s="21"/>
      <c r="D11" s="21"/>
      <c r="E11" s="21"/>
      <c r="F11" s="21"/>
      <c r="G11" s="21"/>
      <c r="H11" s="21"/>
      <c r="I11" s="21"/>
      <c r="J11" s="21"/>
      <c r="K11" s="21"/>
      <c r="L11" s="21"/>
      <c r="M11" s="21"/>
      <c r="N11" s="21"/>
    </row>
    <row r="12" spans="1:14" s="5" customFormat="1" ht="14.5">
      <c r="A12" s="19" t="s">
        <v>679</v>
      </c>
      <c r="B12" s="20"/>
      <c r="C12" s="21"/>
      <c r="D12" s="21"/>
      <c r="E12" s="21"/>
      <c r="F12" s="21"/>
      <c r="G12" s="21"/>
      <c r="H12" s="21"/>
      <c r="I12" s="21"/>
      <c r="J12" s="21"/>
      <c r="K12" s="21"/>
      <c r="L12" s="21"/>
      <c r="M12" s="21"/>
      <c r="N12" s="21"/>
    </row>
    <row r="13" spans="1:14" s="5" customFormat="1" ht="14.5">
      <c r="A13" s="19" t="s">
        <v>680</v>
      </c>
      <c r="B13" s="20"/>
      <c r="C13" s="21"/>
      <c r="D13" s="21"/>
      <c r="E13" s="21"/>
      <c r="F13" s="21"/>
      <c r="G13" s="21"/>
      <c r="H13" s="21"/>
      <c r="I13" s="21"/>
      <c r="J13" s="21"/>
      <c r="K13" s="21"/>
      <c r="L13" s="21"/>
      <c r="M13" s="21"/>
      <c r="N13" s="21"/>
    </row>
    <row r="14" spans="1:14" s="5" customFormat="1" ht="14.5">
      <c r="A14" s="19" t="s">
        <v>681</v>
      </c>
      <c r="B14" s="20"/>
      <c r="C14" s="22"/>
      <c r="D14" s="22"/>
      <c r="E14" s="22"/>
      <c r="F14" s="22"/>
      <c r="G14" s="22"/>
      <c r="H14" s="22"/>
      <c r="I14" s="22"/>
      <c r="J14" s="22"/>
      <c r="K14" s="22"/>
      <c r="L14" s="22"/>
      <c r="M14" s="22"/>
      <c r="N14" s="22"/>
    </row>
    <row r="15" spans="1:14" s="5" customFormat="1" ht="14.5">
      <c r="A15" s="19" t="s">
        <v>682</v>
      </c>
      <c r="B15" s="23"/>
      <c r="C15" s="21"/>
      <c r="D15" s="21"/>
      <c r="E15" s="21"/>
      <c r="F15" s="21"/>
      <c r="G15" s="21"/>
      <c r="H15" s="21"/>
      <c r="I15" s="21"/>
      <c r="J15" s="21"/>
      <c r="K15" s="21"/>
      <c r="L15" s="21"/>
      <c r="M15" s="21"/>
      <c r="N15" s="21"/>
    </row>
    <row r="16" spans="1:14" s="5" customFormat="1" ht="14.5">
      <c r="A16" s="19" t="s">
        <v>683</v>
      </c>
      <c r="B16" s="20"/>
      <c r="C16" s="21"/>
      <c r="D16" s="21"/>
      <c r="E16" s="21"/>
      <c r="F16" s="21"/>
      <c r="G16" s="21"/>
      <c r="H16" s="21"/>
      <c r="I16" s="21"/>
      <c r="J16" s="21"/>
      <c r="K16" s="21"/>
      <c r="L16" s="21"/>
      <c r="M16" s="21"/>
      <c r="N16" s="21"/>
    </row>
    <row r="17" spans="1:14" s="5" customFormat="1" ht="14.5">
      <c r="A17" s="19" t="s">
        <v>684</v>
      </c>
      <c r="B17" s="20"/>
      <c r="C17" s="21"/>
      <c r="D17" s="21"/>
      <c r="E17" s="21"/>
      <c r="F17" s="21"/>
      <c r="G17" s="21"/>
      <c r="H17" s="21"/>
      <c r="I17" s="21"/>
      <c r="J17" s="21"/>
      <c r="K17" s="21"/>
      <c r="L17" s="21"/>
      <c r="M17" s="21"/>
      <c r="N17" s="21"/>
    </row>
    <row r="18" spans="1:14" s="5" customFormat="1" ht="14.5">
      <c r="A18" s="19" t="s">
        <v>685</v>
      </c>
      <c r="B18" s="20"/>
      <c r="C18" s="21"/>
      <c r="D18" s="21"/>
      <c r="E18" s="21"/>
      <c r="F18" s="21"/>
      <c r="G18" s="21"/>
      <c r="H18" s="21"/>
      <c r="I18" s="21"/>
      <c r="J18" s="21"/>
      <c r="K18" s="21"/>
      <c r="L18" s="21"/>
      <c r="M18" s="21"/>
      <c r="N18" s="21"/>
    </row>
    <row r="19" spans="1:14" s="5" customFormat="1" ht="14.5">
      <c r="A19" s="19" t="s">
        <v>686</v>
      </c>
      <c r="B19" s="23"/>
      <c r="C19" s="21"/>
      <c r="D19" s="21"/>
      <c r="E19" s="21"/>
      <c r="F19" s="21"/>
      <c r="G19" s="21"/>
      <c r="H19" s="21"/>
      <c r="I19" s="21"/>
      <c r="J19" s="21"/>
      <c r="K19" s="21"/>
      <c r="L19" s="21"/>
      <c r="M19" s="21"/>
      <c r="N19" s="21"/>
    </row>
    <row r="20" spans="1:14" s="5" customFormat="1" ht="14.5">
      <c r="A20" s="19" t="s">
        <v>687</v>
      </c>
      <c r="B20" s="24"/>
      <c r="C20" s="18">
        <f t="shared" ref="C20:N20" si="2">C21-C22-C24-C25-C26-C27-C30</f>
        <v>0</v>
      </c>
      <c r="D20" s="18">
        <f t="shared" si="2"/>
        <v>0</v>
      </c>
      <c r="E20" s="18">
        <f t="shared" si="2"/>
        <v>0</v>
      </c>
      <c r="F20" s="18">
        <f t="shared" si="2"/>
        <v>0</v>
      </c>
      <c r="G20" s="18">
        <f t="shared" si="2"/>
        <v>0</v>
      </c>
      <c r="H20" s="18">
        <f t="shared" si="2"/>
        <v>0</v>
      </c>
      <c r="I20" s="18">
        <f t="shared" si="2"/>
        <v>0</v>
      </c>
      <c r="J20" s="18">
        <f t="shared" si="2"/>
        <v>0</v>
      </c>
      <c r="K20" s="18">
        <f t="shared" si="2"/>
        <v>0</v>
      </c>
      <c r="L20" s="18">
        <f t="shared" si="2"/>
        <v>0</v>
      </c>
      <c r="M20" s="18">
        <f t="shared" si="2"/>
        <v>0</v>
      </c>
      <c r="N20" s="18">
        <f t="shared" si="2"/>
        <v>0</v>
      </c>
    </row>
    <row r="21" spans="1:14" s="5" customFormat="1" ht="14.5">
      <c r="A21" s="19" t="s">
        <v>677</v>
      </c>
      <c r="B21" s="25"/>
      <c r="C21" s="26"/>
      <c r="D21" s="26"/>
      <c r="E21" s="26"/>
      <c r="F21" s="26"/>
      <c r="G21" s="26"/>
      <c r="H21" s="26"/>
      <c r="I21" s="26"/>
      <c r="J21" s="26"/>
      <c r="K21" s="26"/>
      <c r="L21" s="26"/>
      <c r="M21" s="26"/>
      <c r="N21" s="26"/>
    </row>
    <row r="22" spans="1:14" s="5" customFormat="1" ht="14.5">
      <c r="A22" s="19" t="s">
        <v>678</v>
      </c>
      <c r="B22" s="27"/>
      <c r="C22" s="26"/>
      <c r="D22" s="26"/>
      <c r="E22" s="26"/>
      <c r="F22" s="26"/>
      <c r="G22" s="26"/>
      <c r="H22" s="26"/>
      <c r="I22" s="26"/>
      <c r="J22" s="26"/>
      <c r="K22" s="26"/>
      <c r="L22" s="26"/>
      <c r="M22" s="26"/>
      <c r="N22" s="26"/>
    </row>
    <row r="23" spans="1:14" s="5" customFormat="1" ht="14.5">
      <c r="A23" s="19" t="s">
        <v>679</v>
      </c>
      <c r="B23" s="27"/>
      <c r="C23" s="26"/>
      <c r="D23" s="26"/>
      <c r="E23" s="26"/>
      <c r="F23" s="26"/>
      <c r="G23" s="26"/>
      <c r="H23" s="26"/>
      <c r="I23" s="26"/>
      <c r="J23" s="26"/>
      <c r="K23" s="26"/>
      <c r="L23" s="26"/>
      <c r="M23" s="26"/>
      <c r="N23" s="26"/>
    </row>
    <row r="24" spans="1:14" s="5" customFormat="1" ht="14.5">
      <c r="A24" s="19" t="s">
        <v>680</v>
      </c>
      <c r="B24" s="27"/>
      <c r="C24" s="26"/>
      <c r="D24" s="26"/>
      <c r="E24" s="26"/>
      <c r="F24" s="26"/>
      <c r="G24" s="26"/>
      <c r="H24" s="26"/>
      <c r="I24" s="26"/>
      <c r="J24" s="26"/>
      <c r="K24" s="26"/>
      <c r="L24" s="26"/>
      <c r="M24" s="26"/>
      <c r="N24" s="26"/>
    </row>
    <row r="25" spans="1:14" s="5" customFormat="1" ht="14.5">
      <c r="A25" s="19" t="s">
        <v>681</v>
      </c>
      <c r="B25" s="27"/>
      <c r="C25" s="26"/>
      <c r="D25" s="26"/>
      <c r="E25" s="26"/>
      <c r="F25" s="26"/>
      <c r="G25" s="26"/>
      <c r="H25" s="26"/>
      <c r="I25" s="26"/>
      <c r="J25" s="26"/>
      <c r="K25" s="26"/>
      <c r="L25" s="26"/>
      <c r="M25" s="26"/>
      <c r="N25" s="26"/>
    </row>
    <row r="26" spans="1:14" s="5" customFormat="1" ht="14.5">
      <c r="A26" s="19" t="s">
        <v>682</v>
      </c>
      <c r="B26" s="27"/>
      <c r="C26" s="26"/>
      <c r="D26" s="26"/>
      <c r="E26" s="26"/>
      <c r="F26" s="26"/>
      <c r="G26" s="26"/>
      <c r="H26" s="26"/>
      <c r="I26" s="26"/>
      <c r="J26" s="26"/>
      <c r="K26" s="26"/>
      <c r="L26" s="26"/>
      <c r="M26" s="26"/>
      <c r="N26" s="26"/>
    </row>
    <row r="27" spans="1:14" s="5" customFormat="1" ht="14.5">
      <c r="A27" s="19" t="s">
        <v>683</v>
      </c>
      <c r="B27" s="27"/>
      <c r="C27" s="26"/>
      <c r="D27" s="26"/>
      <c r="E27" s="26"/>
      <c r="F27" s="26"/>
      <c r="G27" s="26"/>
      <c r="H27" s="26"/>
      <c r="I27" s="26"/>
      <c r="J27" s="26"/>
      <c r="K27" s="26"/>
      <c r="L27" s="26"/>
      <c r="M27" s="26"/>
      <c r="N27" s="26"/>
    </row>
    <row r="28" spans="1:14" s="5" customFormat="1" ht="14.5">
      <c r="A28" s="19" t="s">
        <v>688</v>
      </c>
      <c r="B28" s="27"/>
      <c r="C28" s="26"/>
      <c r="D28" s="26"/>
      <c r="E28" s="26"/>
      <c r="F28" s="26"/>
      <c r="G28" s="26"/>
      <c r="H28" s="26"/>
      <c r="I28" s="26"/>
      <c r="J28" s="26"/>
      <c r="K28" s="26"/>
      <c r="L28" s="26"/>
      <c r="M28" s="26"/>
      <c r="N28" s="26"/>
    </row>
    <row r="29" spans="1:14" s="5" customFormat="1" ht="14.5">
      <c r="A29" s="19" t="s">
        <v>689</v>
      </c>
      <c r="B29" s="27"/>
      <c r="C29" s="26"/>
      <c r="D29" s="26"/>
      <c r="E29" s="26"/>
      <c r="F29" s="26"/>
      <c r="G29" s="26"/>
      <c r="H29" s="26"/>
      <c r="I29" s="26"/>
      <c r="J29" s="26"/>
      <c r="K29" s="26"/>
      <c r="L29" s="26"/>
      <c r="M29" s="26"/>
      <c r="N29" s="26"/>
    </row>
    <row r="30" spans="1:14" s="5" customFormat="1" ht="14.5">
      <c r="A30" s="19" t="s">
        <v>686</v>
      </c>
      <c r="B30" s="27"/>
      <c r="C30" s="26"/>
      <c r="D30" s="26"/>
      <c r="E30" s="26"/>
      <c r="F30" s="26"/>
      <c r="G30" s="26"/>
      <c r="H30" s="26"/>
      <c r="I30" s="26"/>
      <c r="J30" s="26"/>
      <c r="K30" s="26"/>
      <c r="L30" s="26"/>
      <c r="M30" s="26"/>
      <c r="N30" s="26"/>
    </row>
    <row r="31" spans="1:14" s="5" customFormat="1" ht="14.5">
      <c r="A31" s="19" t="s">
        <v>690</v>
      </c>
      <c r="B31" s="20"/>
      <c r="C31" s="823"/>
      <c r="D31" s="823"/>
      <c r="E31" s="823"/>
      <c r="F31" s="823"/>
      <c r="G31" s="823"/>
      <c r="H31" s="823"/>
      <c r="I31" s="823"/>
      <c r="J31" s="823"/>
      <c r="K31" s="823"/>
      <c r="L31" s="823"/>
      <c r="M31" s="823"/>
      <c r="N31" s="823"/>
    </row>
    <row r="32" spans="1:14" s="5" customFormat="1" ht="14.5">
      <c r="A32" s="16" t="s">
        <v>691</v>
      </c>
      <c r="B32" s="822">
        <f t="shared" ref="B32" si="3">SUM(B33:B37)</f>
        <v>0</v>
      </c>
      <c r="C32" s="769">
        <f>SUM(C33:C35)</f>
        <v>0</v>
      </c>
      <c r="D32" s="769">
        <f t="shared" ref="D32:N32" si="4">SUM(D33:D35)</f>
        <v>0</v>
      </c>
      <c r="E32" s="769">
        <f t="shared" si="4"/>
        <v>0</v>
      </c>
      <c r="F32" s="769">
        <f t="shared" si="4"/>
        <v>0</v>
      </c>
      <c r="G32" s="769">
        <f t="shared" si="4"/>
        <v>0</v>
      </c>
      <c r="H32" s="769">
        <f t="shared" si="4"/>
        <v>0</v>
      </c>
      <c r="I32" s="769">
        <f t="shared" si="4"/>
        <v>0</v>
      </c>
      <c r="J32" s="769">
        <f t="shared" si="4"/>
        <v>0</v>
      </c>
      <c r="K32" s="769">
        <f t="shared" si="4"/>
        <v>0</v>
      </c>
      <c r="L32" s="769">
        <f t="shared" si="4"/>
        <v>0</v>
      </c>
      <c r="M32" s="769">
        <f t="shared" si="4"/>
        <v>0</v>
      </c>
      <c r="N32" s="769">
        <f t="shared" si="4"/>
        <v>0</v>
      </c>
    </row>
    <row r="33" spans="1:14" s="5" customFormat="1" ht="14.5">
      <c r="A33" s="29" t="s">
        <v>692</v>
      </c>
      <c r="B33" s="20"/>
      <c r="C33" s="757"/>
      <c r="D33" s="757"/>
      <c r="E33" s="757"/>
      <c r="F33" s="757"/>
      <c r="G33" s="757"/>
      <c r="H33" s="757"/>
      <c r="I33" s="757"/>
      <c r="J33" s="757"/>
      <c r="K33" s="757"/>
      <c r="L33" s="757"/>
      <c r="M33" s="757"/>
      <c r="N33" s="757"/>
    </row>
    <row r="34" spans="1:14" s="5" customFormat="1" ht="14.5">
      <c r="A34" s="29" t="s">
        <v>693</v>
      </c>
      <c r="B34" s="20"/>
      <c r="C34" s="21"/>
      <c r="D34" s="21"/>
      <c r="E34" s="21"/>
      <c r="F34" s="21"/>
      <c r="G34" s="21"/>
      <c r="H34" s="21"/>
      <c r="I34" s="21"/>
      <c r="J34" s="21"/>
      <c r="K34" s="21"/>
      <c r="L34" s="21"/>
      <c r="M34" s="21"/>
      <c r="N34" s="21"/>
    </row>
    <row r="35" spans="1:14" s="5" customFormat="1" ht="14.5">
      <c r="A35" s="29" t="s">
        <v>694</v>
      </c>
      <c r="B35" s="20"/>
      <c r="C35" s="21"/>
      <c r="D35" s="21"/>
      <c r="E35" s="21"/>
      <c r="F35" s="21"/>
      <c r="G35" s="21"/>
      <c r="H35" s="21"/>
      <c r="I35" s="21"/>
      <c r="J35" s="21"/>
      <c r="K35" s="21"/>
      <c r="L35" s="21"/>
      <c r="M35" s="21"/>
      <c r="N35" s="21"/>
    </row>
    <row r="36" spans="1:14" s="5" customFormat="1" ht="14.5">
      <c r="A36" s="29" t="s">
        <v>695</v>
      </c>
      <c r="B36" s="20"/>
      <c r="C36" s="30"/>
      <c r="D36" s="30"/>
      <c r="E36" s="30"/>
      <c r="F36" s="30"/>
      <c r="G36" s="30"/>
      <c r="H36" s="30"/>
      <c r="I36" s="30"/>
      <c r="J36" s="30"/>
      <c r="K36" s="30"/>
      <c r="L36" s="30"/>
      <c r="M36" s="30"/>
      <c r="N36" s="30"/>
    </row>
    <row r="37" spans="1:14" s="5" customFormat="1" ht="14.5">
      <c r="A37" s="29" t="s">
        <v>696</v>
      </c>
      <c r="B37" s="20"/>
      <c r="C37" s="30"/>
      <c r="D37" s="30"/>
      <c r="E37" s="30"/>
      <c r="F37" s="30"/>
      <c r="G37" s="30"/>
      <c r="H37" s="30"/>
      <c r="I37" s="30"/>
      <c r="J37" s="30"/>
      <c r="K37" s="30"/>
      <c r="L37" s="30"/>
      <c r="M37" s="30"/>
      <c r="N37" s="30"/>
    </row>
    <row r="38" spans="1:14" s="5" customFormat="1" ht="14.5">
      <c r="A38" s="16" t="s">
        <v>697</v>
      </c>
      <c r="B38" s="17">
        <f t="shared" ref="B38:N38" si="5">B39-B43</f>
        <v>0</v>
      </c>
      <c r="C38" s="18">
        <f t="shared" si="5"/>
        <v>0</v>
      </c>
      <c r="D38" s="18">
        <f t="shared" si="5"/>
        <v>0</v>
      </c>
      <c r="E38" s="18">
        <f t="shared" si="5"/>
        <v>0</v>
      </c>
      <c r="F38" s="18">
        <f t="shared" si="5"/>
        <v>0</v>
      </c>
      <c r="G38" s="18">
        <f t="shared" si="5"/>
        <v>0</v>
      </c>
      <c r="H38" s="18">
        <f t="shared" si="5"/>
        <v>0</v>
      </c>
      <c r="I38" s="18">
        <f t="shared" si="5"/>
        <v>0</v>
      </c>
      <c r="J38" s="18">
        <f t="shared" si="5"/>
        <v>0</v>
      </c>
      <c r="K38" s="18">
        <f t="shared" si="5"/>
        <v>0</v>
      </c>
      <c r="L38" s="18">
        <f t="shared" si="5"/>
        <v>0</v>
      </c>
      <c r="M38" s="18">
        <f t="shared" si="5"/>
        <v>0</v>
      </c>
      <c r="N38" s="18">
        <f t="shared" si="5"/>
        <v>0</v>
      </c>
    </row>
    <row r="39" spans="1:14" s="5" customFormat="1" ht="14.5">
      <c r="A39" s="29" t="s">
        <v>698</v>
      </c>
      <c r="B39" s="20"/>
      <c r="C39" s="21"/>
      <c r="D39" s="21"/>
      <c r="E39" s="21"/>
      <c r="F39" s="21"/>
      <c r="G39" s="21"/>
      <c r="H39" s="21"/>
      <c r="I39" s="21"/>
      <c r="J39" s="21"/>
      <c r="K39" s="21"/>
      <c r="L39" s="21"/>
      <c r="M39" s="21"/>
      <c r="N39" s="21"/>
    </row>
    <row r="40" spans="1:14" s="5" customFormat="1" ht="14.5">
      <c r="A40" s="29" t="s">
        <v>699</v>
      </c>
      <c r="B40" s="23"/>
      <c r="C40" s="21"/>
      <c r="D40" s="21"/>
      <c r="E40" s="21"/>
      <c r="F40" s="21"/>
      <c r="G40" s="21"/>
      <c r="H40" s="21"/>
      <c r="I40" s="21"/>
      <c r="J40" s="21"/>
      <c r="K40" s="21"/>
      <c r="L40" s="21"/>
      <c r="M40" s="21"/>
      <c r="N40" s="21"/>
    </row>
    <row r="41" spans="1:14" s="5" customFormat="1" ht="14.5">
      <c r="A41" s="29" t="s">
        <v>700</v>
      </c>
      <c r="B41" s="23"/>
      <c r="C41" s="21"/>
      <c r="D41" s="21"/>
      <c r="E41" s="21"/>
      <c r="F41" s="21"/>
      <c r="G41" s="21"/>
      <c r="H41" s="21"/>
      <c r="I41" s="21"/>
      <c r="J41" s="21"/>
      <c r="K41" s="21"/>
      <c r="L41" s="21"/>
      <c r="M41" s="21"/>
      <c r="N41" s="21"/>
    </row>
    <row r="42" spans="1:14" s="5" customFormat="1" ht="14.5">
      <c r="A42" s="31" t="s">
        <v>701</v>
      </c>
      <c r="B42" s="23"/>
      <c r="C42" s="21"/>
      <c r="D42" s="21"/>
      <c r="E42" s="21"/>
      <c r="F42" s="21"/>
      <c r="G42" s="21"/>
      <c r="H42" s="21"/>
      <c r="I42" s="30"/>
      <c r="J42" s="30"/>
      <c r="K42" s="30"/>
      <c r="L42" s="30"/>
      <c r="M42" s="30"/>
      <c r="N42" s="30"/>
    </row>
    <row r="43" spans="1:14" s="5" customFormat="1" ht="14.5">
      <c r="A43" s="32" t="s">
        <v>702</v>
      </c>
      <c r="B43" s="33"/>
      <c r="C43" s="21"/>
      <c r="D43" s="21"/>
      <c r="E43" s="21"/>
      <c r="F43" s="21"/>
      <c r="G43" s="21"/>
      <c r="H43" s="21"/>
      <c r="I43" s="21"/>
      <c r="J43" s="21"/>
      <c r="K43" s="21"/>
      <c r="L43" s="21"/>
      <c r="M43" s="21"/>
      <c r="N43" s="21"/>
    </row>
    <row r="44" spans="1:14" s="5" customFormat="1" ht="14.5">
      <c r="A44" s="34" t="s">
        <v>703</v>
      </c>
      <c r="B44" s="23"/>
      <c r="C44" s="21"/>
      <c r="D44" s="21"/>
      <c r="E44" s="21"/>
      <c r="F44" s="21"/>
      <c r="G44" s="21"/>
      <c r="H44" s="21"/>
      <c r="I44" s="21"/>
      <c r="J44" s="21"/>
      <c r="K44" s="21"/>
      <c r="L44" s="21"/>
      <c r="M44" s="21"/>
      <c r="N44" s="21"/>
    </row>
    <row r="45" spans="1:14" s="5" customFormat="1" ht="14.5">
      <c r="A45" s="35" t="s">
        <v>704</v>
      </c>
      <c r="B45" s="23"/>
      <c r="C45" s="21"/>
      <c r="D45" s="21"/>
      <c r="E45" s="21"/>
      <c r="F45" s="21"/>
      <c r="G45" s="21"/>
      <c r="H45" s="21"/>
      <c r="I45" s="21"/>
      <c r="J45" s="21"/>
      <c r="K45" s="21"/>
      <c r="L45" s="21"/>
      <c r="M45" s="21"/>
      <c r="N45" s="21"/>
    </row>
    <row r="46" spans="1:14" s="5" customFormat="1" ht="14.5">
      <c r="A46" s="16" t="s">
        <v>725</v>
      </c>
      <c r="B46" s="23"/>
      <c r="C46" s="748"/>
      <c r="D46" s="748"/>
      <c r="E46" s="748"/>
      <c r="F46" s="748"/>
      <c r="G46" s="748"/>
      <c r="H46" s="748"/>
      <c r="I46" s="17">
        <f>-MIN(B46,I21)</f>
        <v>0</v>
      </c>
      <c r="J46" s="749"/>
      <c r="K46" s="749"/>
      <c r="L46" s="749"/>
      <c r="M46" s="749"/>
      <c r="N46" s="750"/>
    </row>
    <row r="47" spans="1:14" s="5" customFormat="1" ht="15" thickBot="1">
      <c r="A47" s="773" t="s">
        <v>726</v>
      </c>
      <c r="B47" s="779">
        <f t="shared" ref="B47" si="6">B8+B32+B38</f>
        <v>0</v>
      </c>
      <c r="C47" s="779">
        <f>C8+C32+C38+C46</f>
        <v>0</v>
      </c>
      <c r="D47" s="779">
        <f t="shared" ref="D47:H47" si="7">D8+D32+D38+D46</f>
        <v>0</v>
      </c>
      <c r="E47" s="779">
        <f t="shared" si="7"/>
        <v>0</v>
      </c>
      <c r="F47" s="779">
        <f t="shared" si="7"/>
        <v>0</v>
      </c>
      <c r="G47" s="779">
        <f t="shared" si="7"/>
        <v>0</v>
      </c>
      <c r="H47" s="779">
        <f t="shared" si="7"/>
        <v>0</v>
      </c>
      <c r="I47" s="779">
        <f>I8+I32+I38+I46</f>
        <v>0</v>
      </c>
      <c r="J47" s="779">
        <f>J8+J32+J38</f>
        <v>0</v>
      </c>
      <c r="K47" s="779">
        <f t="shared" ref="K47:N47" si="8">K8+K32+K38</f>
        <v>0</v>
      </c>
      <c r="L47" s="779">
        <f t="shared" si="8"/>
        <v>0</v>
      </c>
      <c r="M47" s="779">
        <f t="shared" si="8"/>
        <v>0</v>
      </c>
      <c r="N47" s="779">
        <f t="shared" si="8"/>
        <v>0</v>
      </c>
    </row>
    <row r="48" spans="1:14" s="5" customFormat="1" ht="15" thickTop="1">
      <c r="A48" s="772" t="s">
        <v>727</v>
      </c>
      <c r="B48" s="777"/>
      <c r="C48" s="778">
        <f>B48+C47-C49</f>
        <v>0</v>
      </c>
      <c r="D48" s="778">
        <f>C48+D47-D49+C49</f>
        <v>0</v>
      </c>
      <c r="E48" s="778">
        <f>D48+E47-E49+D49</f>
        <v>0</v>
      </c>
      <c r="F48" s="778">
        <f>E48+F47-F49+E49</f>
        <v>0</v>
      </c>
      <c r="G48" s="778">
        <f>F48+G47-G49+F49</f>
        <v>0</v>
      </c>
      <c r="H48" s="778">
        <f>G48+H47-H49+G49</f>
        <v>0</v>
      </c>
      <c r="I48" s="778">
        <f>$B$48+I47-I49</f>
        <v>0</v>
      </c>
      <c r="J48" s="778">
        <f>I48+J47-J49+I49</f>
        <v>0</v>
      </c>
      <c r="K48" s="778">
        <f>J48+K47-K49+J49</f>
        <v>0</v>
      </c>
      <c r="L48" s="778">
        <f>K48+L47-L49+K49</f>
        <v>0</v>
      </c>
      <c r="M48" s="778">
        <f>L48+M47-M49+L49</f>
        <v>0</v>
      </c>
      <c r="N48" s="778">
        <f>M48+N47-N49+M49</f>
        <v>0</v>
      </c>
    </row>
    <row r="49" spans="1:14" s="5" customFormat="1" ht="15" thickBot="1">
      <c r="A49" s="37" t="s">
        <v>705</v>
      </c>
      <c r="B49" s="38"/>
      <c r="C49" s="39"/>
      <c r="D49" s="39"/>
      <c r="E49" s="39"/>
      <c r="F49" s="39"/>
      <c r="G49" s="39"/>
      <c r="H49" s="39"/>
      <c r="I49" s="39"/>
      <c r="J49" s="39"/>
      <c r="K49" s="39"/>
      <c r="L49" s="39"/>
      <c r="M49" s="39"/>
      <c r="N49" s="39"/>
    </row>
    <row r="50" spans="1:14" s="5" customFormat="1" ht="14.5">
      <c r="A50" s="40" t="s">
        <v>706</v>
      </c>
      <c r="B50" s="41"/>
      <c r="C50" s="42"/>
      <c r="D50" s="42"/>
      <c r="E50" s="42"/>
      <c r="F50" s="42"/>
      <c r="G50" s="42"/>
      <c r="H50" s="42"/>
      <c r="I50" s="42"/>
      <c r="J50" s="42"/>
      <c r="K50" s="42"/>
      <c r="L50" s="42"/>
      <c r="M50" s="42"/>
      <c r="N50" s="42"/>
    </row>
    <row r="51" spans="1:14" s="5" customFormat="1" ht="14.5">
      <c r="A51" s="43" t="s">
        <v>707</v>
      </c>
      <c r="B51" s="44"/>
      <c r="C51" s="45"/>
      <c r="D51" s="45"/>
      <c r="E51" s="45"/>
      <c r="F51" s="45"/>
      <c r="G51" s="45"/>
      <c r="H51" s="45"/>
      <c r="I51" s="45"/>
      <c r="J51" s="45"/>
      <c r="K51" s="45"/>
      <c r="L51" s="45"/>
      <c r="M51" s="45"/>
      <c r="N51" s="45"/>
    </row>
    <row r="52" spans="1:14" s="5" customFormat="1" ht="14.5">
      <c r="A52" s="36" t="s">
        <v>708</v>
      </c>
      <c r="B52" s="46"/>
      <c r="C52" s="47"/>
      <c r="D52" s="47"/>
      <c r="E52" s="47"/>
      <c r="F52" s="47"/>
      <c r="G52" s="47"/>
      <c r="H52" s="47"/>
      <c r="I52" s="47"/>
      <c r="J52" s="47"/>
      <c r="K52" s="47"/>
      <c r="L52" s="47"/>
      <c r="M52" s="47"/>
      <c r="N52" s="47"/>
    </row>
    <row r="53" spans="1:14" s="5" customFormat="1" ht="14.5">
      <c r="A53" s="48" t="s">
        <v>709</v>
      </c>
      <c r="B53" s="49"/>
      <c r="C53" s="17">
        <f>C48+C52</f>
        <v>0</v>
      </c>
      <c r="D53" s="17">
        <f>C53+D52+IF(SUM($C52:C$52)=0,D47,(D8+D46)-D45)</f>
        <v>0</v>
      </c>
      <c r="E53" s="17">
        <f>D53+E52+IF(SUM($C52:D$52)=0,E47,(E8+E46)-E45)</f>
        <v>0</v>
      </c>
      <c r="F53" s="17">
        <f>E53+F52+IF(SUM($C52:E$52)=0,F47,(F8+F46)-F45)</f>
        <v>0</v>
      </c>
      <c r="G53" s="17">
        <f>F53+G52+IF(SUM($C52:F$52)=0,G47,(G8+G46)-G45)</f>
        <v>0</v>
      </c>
      <c r="H53" s="17">
        <f>G53+H52+IF(SUM($C52:G$52)=0,H47,(H8+H46)-H45)</f>
        <v>0</v>
      </c>
      <c r="I53" s="17">
        <f>I48+I52</f>
        <v>0</v>
      </c>
      <c r="J53" s="17">
        <f>I53+J52+IF(SUM($I52:I$52)=0,J47,J8-J45)</f>
        <v>0</v>
      </c>
      <c r="K53" s="17">
        <f>J53+K52+IF(SUM($I52:J$52)=0,K47,K8-K45)</f>
        <v>0</v>
      </c>
      <c r="L53" s="17">
        <f>K53+L52+IF(SUM($I52:K$52)=0,L47,L8-L45)</f>
        <v>0</v>
      </c>
      <c r="M53" s="17">
        <f>L53+M52+IF(SUM($I52:L$52)=0,M47,M8-M45)</f>
        <v>0</v>
      </c>
      <c r="N53" s="17">
        <f>M53+N52+IF(SUM($I52:M$52)=0,N47,N8-N45)</f>
        <v>0</v>
      </c>
    </row>
    <row r="54" spans="1:14" s="5" customFormat="1" ht="14.5">
      <c r="A54" s="48" t="s">
        <v>710</v>
      </c>
      <c r="B54" s="51"/>
      <c r="C54" s="42"/>
      <c r="D54" s="42"/>
      <c r="E54" s="42"/>
      <c r="F54" s="42"/>
      <c r="G54" s="42"/>
      <c r="H54" s="42"/>
      <c r="I54" s="42"/>
      <c r="J54" s="42"/>
      <c r="K54" s="42"/>
      <c r="L54" s="42"/>
      <c r="M54" s="42"/>
      <c r="N54" s="42"/>
    </row>
    <row r="55" spans="1:14" s="5" customFormat="1" ht="14.5">
      <c r="A55" s="43" t="s">
        <v>711</v>
      </c>
      <c r="B55" s="52"/>
      <c r="C55" s="45"/>
      <c r="D55" s="45"/>
      <c r="E55" s="45"/>
      <c r="F55" s="45"/>
      <c r="G55" s="45"/>
      <c r="H55" s="45"/>
      <c r="I55" s="45"/>
      <c r="J55" s="45"/>
      <c r="K55" s="45"/>
      <c r="L55" s="45"/>
      <c r="M55" s="45"/>
      <c r="N55" s="45"/>
    </row>
    <row r="56" spans="1:14">
      <c r="A56" s="36" t="s">
        <v>712</v>
      </c>
      <c r="B56" s="46"/>
      <c r="C56" s="53"/>
      <c r="D56" s="53"/>
      <c r="E56" s="53"/>
      <c r="F56" s="53"/>
      <c r="G56" s="53"/>
      <c r="H56" s="53"/>
      <c r="I56" s="53"/>
      <c r="J56" s="53"/>
      <c r="K56" s="53"/>
      <c r="L56" s="53"/>
      <c r="M56" s="53"/>
      <c r="N56" s="53"/>
    </row>
    <row r="57" spans="1:14">
      <c r="A57" s="48" t="s">
        <v>713</v>
      </c>
      <c r="B57" s="49"/>
      <c r="C57" s="50">
        <f>C53+SUM($C$56:C$56)</f>
        <v>0</v>
      </c>
      <c r="D57" s="50">
        <f>D53+SUM($C$56:D$56)</f>
        <v>0</v>
      </c>
      <c r="E57" s="50">
        <f>E53+SUM($C$56:E$56)</f>
        <v>0</v>
      </c>
      <c r="F57" s="50">
        <f>F53+SUM($C$56:F$56)</f>
        <v>0</v>
      </c>
      <c r="G57" s="50">
        <f>G53+SUM($C$56:G$56)</f>
        <v>0</v>
      </c>
      <c r="H57" s="50">
        <f>H53+SUM($C$56:H$56)</f>
        <v>0</v>
      </c>
      <c r="I57" s="50">
        <f>I53+SUM(I$56:I$56)</f>
        <v>0</v>
      </c>
      <c r="J57" s="50">
        <f>J53+SUM($I$56:J$56)</f>
        <v>0</v>
      </c>
      <c r="K57" s="50">
        <f>K53+SUM($I$56:K$56)</f>
        <v>0</v>
      </c>
      <c r="L57" s="50">
        <f>L53+SUM($I$56:L$56)</f>
        <v>0</v>
      </c>
      <c r="M57" s="50">
        <f>M53+SUM($I$56:M$56)</f>
        <v>0</v>
      </c>
      <c r="N57" s="50">
        <f>N53+SUM($I$56:N$56)</f>
        <v>0</v>
      </c>
    </row>
  </sheetData>
  <sheetProtection formatCells="0" formatColumns="0" formatRows="0"/>
  <protectedRanges>
    <protectedRange sqref="C50:N52 C54:N55" name="区域8" securityDescriptor=""/>
    <protectedRange sqref="B48:B49" name="区域7" securityDescriptor=""/>
    <protectedRange sqref="B39:N45 B46:H46" name="区域6" securityDescriptor=""/>
    <protectedRange sqref="I33:N35" name="区域5" securityDescriptor=""/>
    <protectedRange sqref="B33:H37" name="区域4" securityDescriptor=""/>
    <protectedRange sqref="B31:N31 C21:N30" name="区域3" securityDescriptor=""/>
    <protectedRange sqref="B3:H3" name="区域2" securityDescriptor=""/>
    <protectedRange sqref="B10:N19" name="区域1" securityDescriptor=""/>
    <protectedRange sqref="M49 G49" name="区域11" securityDescriptor=""/>
    <protectedRange sqref="D2:H2" name="区域1_1" securityDescriptor=""/>
    <protectedRange sqref="B21:B30" name="区域3_1" securityDescriptor=""/>
    <protectedRange sqref="C53:N53" name="区域8_1" securityDescriptor=""/>
    <protectedRange sqref="M46" name="区域13" securityDescriptor=""/>
  </protectedRanges>
  <mergeCells count="12">
    <mergeCell ref="A1:N1"/>
    <mergeCell ref="C6:F6"/>
    <mergeCell ref="I6:L6"/>
    <mergeCell ref="A4:A5"/>
    <mergeCell ref="A6:A7"/>
    <mergeCell ref="B4:B7"/>
    <mergeCell ref="G6:G7"/>
    <mergeCell ref="H6:H7"/>
    <mergeCell ref="M6:M7"/>
    <mergeCell ref="N6:N7"/>
    <mergeCell ref="C4:H5"/>
    <mergeCell ref="I4:N5"/>
  </mergeCells>
  <phoneticPr fontId="46" type="noConversion"/>
  <dataValidations count="2">
    <dataValidation showInputMessage="1" showErrorMessage="1" sqref="H2"/>
    <dataValidation type="list" allowBlank="1" showInputMessage="1" showErrorMessage="1" sqref="N2">
      <formula1>"公司整体,传统保险业务,分红保险业务,万能保险业务,投资连结险业务"</formula1>
    </dataValidation>
  </dataValidations>
  <pageMargins left="0.70763888888888904" right="0.70763888888888904" top="0.74791666666666701" bottom="0.74791666666666701" header="0.31388888888888899" footer="0.31388888888888899"/>
  <pageSetup paperSize="9" scale="56"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view="pageBreakPreview" zoomScale="85" zoomScaleSheetLayoutView="85" workbookViewId="0">
      <selection activeCell="K17" sqref="K17"/>
    </sheetView>
  </sheetViews>
  <sheetFormatPr defaultColWidth="8.83203125" defaultRowHeight="14"/>
  <cols>
    <col min="1" max="1" width="28.08203125" customWidth="1"/>
    <col min="2" max="2" width="27.33203125" customWidth="1"/>
  </cols>
  <sheetData>
    <row r="1" spans="1:2" ht="13.5" customHeight="1">
      <c r="A1" s="1338"/>
      <c r="B1" s="1338"/>
    </row>
    <row r="2" spans="1:2" ht="13.5" customHeight="1">
      <c r="A2" s="1338"/>
      <c r="B2" s="1338"/>
    </row>
    <row r="3" spans="1:2" ht="13.5" customHeight="1">
      <c r="A3" s="1" t="str">
        <f>'[1]表1-1 资产配置状况'!A2</f>
        <v>公司名称：</v>
      </c>
      <c r="B3" s="2"/>
    </row>
    <row r="4" spans="1:2" ht="74.5" customHeight="1">
      <c r="A4" s="3" t="s">
        <v>724</v>
      </c>
      <c r="B4" s="4"/>
    </row>
  </sheetData>
  <protectedRanges>
    <protectedRange sqref="B3" name="区域1_1" securityDescriptor=""/>
  </protectedRanges>
  <mergeCells count="1">
    <mergeCell ref="A1:B2"/>
  </mergeCells>
  <phoneticPr fontId="46" type="noConversion"/>
  <pageMargins left="0.69930555555555596" right="0.69930555555555596"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topLeftCell="A4" zoomScale="80" zoomScaleSheetLayoutView="80" workbookViewId="0">
      <selection activeCell="B3" sqref="B3:B9"/>
    </sheetView>
  </sheetViews>
  <sheetFormatPr defaultColWidth="8.83203125" defaultRowHeight="14"/>
  <cols>
    <col min="1" max="1" width="18.08203125" customWidth="1"/>
    <col min="2" max="2" width="32.33203125" customWidth="1"/>
    <col min="3" max="3" width="43.75" customWidth="1"/>
    <col min="4" max="4" width="27" customWidth="1"/>
    <col min="5" max="5" width="30.75" customWidth="1"/>
  </cols>
  <sheetData>
    <row r="1" spans="1:5" ht="25">
      <c r="A1" s="731" t="s">
        <v>12</v>
      </c>
      <c r="B1" s="732"/>
      <c r="C1" s="732"/>
      <c r="D1" s="732"/>
      <c r="E1" s="732"/>
    </row>
    <row r="2" spans="1:5" ht="16.5">
      <c r="A2" s="1073" t="s">
        <v>13</v>
      </c>
      <c r="B2" s="1073"/>
      <c r="C2" s="1073"/>
      <c r="D2" s="733" t="s">
        <v>14</v>
      </c>
      <c r="E2" s="733" t="s">
        <v>15</v>
      </c>
    </row>
    <row r="3" spans="1:5" ht="14.5">
      <c r="A3" s="1075" t="s">
        <v>16</v>
      </c>
      <c r="B3" s="1082" t="s">
        <v>17</v>
      </c>
      <c r="C3" s="734" t="s">
        <v>18</v>
      </c>
      <c r="D3" s="735" t="s">
        <v>19</v>
      </c>
      <c r="E3" s="735" t="s">
        <v>20</v>
      </c>
    </row>
    <row r="4" spans="1:5" ht="14.5">
      <c r="A4" s="1076"/>
      <c r="B4" s="1082"/>
      <c r="C4" s="734" t="s">
        <v>21</v>
      </c>
      <c r="D4" s="735" t="s">
        <v>19</v>
      </c>
      <c r="E4" s="735" t="s">
        <v>20</v>
      </c>
    </row>
    <row r="5" spans="1:5" ht="14.5">
      <c r="A5" s="1076"/>
      <c r="B5" s="1082"/>
      <c r="C5" s="734" t="s">
        <v>22</v>
      </c>
      <c r="D5" s="735" t="s">
        <v>19</v>
      </c>
      <c r="E5" s="735" t="s">
        <v>20</v>
      </c>
    </row>
    <row r="6" spans="1:5" ht="14.5">
      <c r="A6" s="1076"/>
      <c r="B6" s="1082"/>
      <c r="C6" s="214" t="s">
        <v>23</v>
      </c>
      <c r="D6" s="735" t="s">
        <v>19</v>
      </c>
      <c r="E6" s="735" t="s">
        <v>20</v>
      </c>
    </row>
    <row r="7" spans="1:5" ht="14.5">
      <c r="A7" s="1076"/>
      <c r="B7" s="1082"/>
      <c r="C7" s="186" t="s">
        <v>24</v>
      </c>
      <c r="D7" s="735" t="s">
        <v>19</v>
      </c>
      <c r="E7" s="735" t="s">
        <v>20</v>
      </c>
    </row>
    <row r="8" spans="1:5" ht="14.5">
      <c r="A8" s="1076"/>
      <c r="B8" s="1082"/>
      <c r="C8" s="186" t="s">
        <v>25</v>
      </c>
      <c r="D8" s="735" t="s">
        <v>19</v>
      </c>
      <c r="E8" s="735" t="s">
        <v>20</v>
      </c>
    </row>
    <row r="9" spans="1:5" ht="14.5">
      <c r="A9" s="1076"/>
      <c r="B9" s="1082"/>
      <c r="C9" s="726" t="s">
        <v>26</v>
      </c>
      <c r="D9" s="735" t="s">
        <v>19</v>
      </c>
      <c r="E9" s="735" t="s">
        <v>20</v>
      </c>
    </row>
    <row r="10" spans="1:5" ht="14.5">
      <c r="A10" s="1076"/>
      <c r="B10" s="1083" t="s">
        <v>27</v>
      </c>
      <c r="C10" s="734" t="s">
        <v>28</v>
      </c>
      <c r="D10" s="735" t="s">
        <v>19</v>
      </c>
      <c r="E10" s="735" t="s">
        <v>20</v>
      </c>
    </row>
    <row r="11" spans="1:5" ht="14.5">
      <c r="A11" s="1076"/>
      <c r="B11" s="1084"/>
      <c r="C11" s="734" t="s">
        <v>29</v>
      </c>
      <c r="D11" s="735" t="s">
        <v>19</v>
      </c>
      <c r="E11" s="735" t="s">
        <v>20</v>
      </c>
    </row>
    <row r="12" spans="1:5" ht="14.5">
      <c r="A12" s="1076"/>
      <c r="B12" s="1084"/>
      <c r="C12" s="734" t="s">
        <v>30</v>
      </c>
      <c r="D12" s="735" t="s">
        <v>19</v>
      </c>
      <c r="E12" s="735" t="s">
        <v>20</v>
      </c>
    </row>
    <row r="13" spans="1:5" ht="14.5">
      <c r="A13" s="1076"/>
      <c r="B13" s="1084"/>
      <c r="C13" s="736" t="s">
        <v>31</v>
      </c>
      <c r="D13" s="735" t="s">
        <v>32</v>
      </c>
      <c r="E13" s="735" t="s">
        <v>20</v>
      </c>
    </row>
    <row r="14" spans="1:5" ht="14.5">
      <c r="A14" s="1076"/>
      <c r="B14" s="1084"/>
      <c r="C14" s="734" t="s">
        <v>33</v>
      </c>
      <c r="D14" s="735" t="s">
        <v>19</v>
      </c>
      <c r="E14" s="735" t="s">
        <v>20</v>
      </c>
    </row>
    <row r="15" spans="1:5" ht="14.5">
      <c r="A15" s="1076"/>
      <c r="B15" s="1085"/>
      <c r="C15" s="734" t="s">
        <v>34</v>
      </c>
      <c r="D15" s="735" t="s">
        <v>19</v>
      </c>
      <c r="E15" s="735" t="s">
        <v>20</v>
      </c>
    </row>
    <row r="16" spans="1:5" ht="14.5">
      <c r="A16" s="1076"/>
      <c r="B16" s="1083" t="s">
        <v>35</v>
      </c>
      <c r="C16" s="737" t="s">
        <v>36</v>
      </c>
      <c r="D16" s="735" t="s">
        <v>19</v>
      </c>
      <c r="E16" s="735" t="s">
        <v>20</v>
      </c>
    </row>
    <row r="17" spans="1:5" ht="14.5">
      <c r="A17" s="1076"/>
      <c r="B17" s="1084"/>
      <c r="C17" s="726" t="s">
        <v>37</v>
      </c>
      <c r="D17" s="735" t="s">
        <v>19</v>
      </c>
      <c r="E17" s="735" t="s">
        <v>20</v>
      </c>
    </row>
    <row r="18" spans="1:5" ht="14.5">
      <c r="A18" s="1076"/>
      <c r="B18" s="1084"/>
      <c r="C18" s="726" t="s">
        <v>38</v>
      </c>
      <c r="D18" s="735" t="s">
        <v>19</v>
      </c>
      <c r="E18" s="735" t="s">
        <v>20</v>
      </c>
    </row>
    <row r="19" spans="1:5" ht="14.5">
      <c r="A19" s="1076"/>
      <c r="B19" s="1084"/>
      <c r="C19" s="726" t="s">
        <v>39</v>
      </c>
      <c r="D19" s="735" t="s">
        <v>19</v>
      </c>
      <c r="E19" s="735" t="s">
        <v>20</v>
      </c>
    </row>
    <row r="20" spans="1:5" ht="14.5">
      <c r="A20" s="1077"/>
      <c r="B20" s="1085"/>
      <c r="C20" s="726" t="s">
        <v>40</v>
      </c>
      <c r="D20" s="735" t="s">
        <v>41</v>
      </c>
      <c r="E20" s="735" t="s">
        <v>20</v>
      </c>
    </row>
    <row r="21" spans="1:5" ht="14.5">
      <c r="A21" s="1078" t="s">
        <v>42</v>
      </c>
      <c r="B21" s="738" t="s">
        <v>43</v>
      </c>
      <c r="C21" s="738" t="s">
        <v>44</v>
      </c>
      <c r="D21" s="735" t="s">
        <v>19</v>
      </c>
      <c r="E21" s="735" t="s">
        <v>20</v>
      </c>
    </row>
    <row r="22" spans="1:5" ht="14.5">
      <c r="A22" s="1078"/>
      <c r="B22" s="739" t="s">
        <v>45</v>
      </c>
      <c r="C22" s="739" t="s">
        <v>46</v>
      </c>
      <c r="D22" s="735" t="s">
        <v>19</v>
      </c>
      <c r="E22" s="735" t="s">
        <v>20</v>
      </c>
    </row>
    <row r="23" spans="1:5" ht="14.5">
      <c r="A23" s="1079" t="s">
        <v>47</v>
      </c>
      <c r="B23" s="1074" t="s">
        <v>48</v>
      </c>
      <c r="C23" s="726" t="s">
        <v>49</v>
      </c>
      <c r="D23" s="735" t="s">
        <v>19</v>
      </c>
      <c r="E23" s="735" t="s">
        <v>20</v>
      </c>
    </row>
    <row r="24" spans="1:5" ht="14.5">
      <c r="A24" s="1080"/>
      <c r="B24" s="1074"/>
      <c r="C24" s="726" t="s">
        <v>50</v>
      </c>
      <c r="D24" s="735" t="s">
        <v>19</v>
      </c>
      <c r="E24" s="735" t="s">
        <v>20</v>
      </c>
    </row>
    <row r="25" spans="1:5" ht="14.5">
      <c r="A25" s="1080"/>
      <c r="B25" s="1086" t="s">
        <v>51</v>
      </c>
      <c r="C25" s="726" t="s">
        <v>52</v>
      </c>
      <c r="D25" s="735" t="s">
        <v>19</v>
      </c>
      <c r="E25" s="735" t="s">
        <v>20</v>
      </c>
    </row>
    <row r="26" spans="1:5" ht="14.5">
      <c r="A26" s="1080"/>
      <c r="B26" s="1087"/>
      <c r="C26" s="726" t="s">
        <v>53</v>
      </c>
      <c r="D26" s="735" t="s">
        <v>41</v>
      </c>
      <c r="E26" s="735" t="s">
        <v>20</v>
      </c>
    </row>
    <row r="27" spans="1:5" ht="14.5">
      <c r="A27" s="1080"/>
      <c r="B27" s="1087"/>
      <c r="C27" s="726" t="s">
        <v>54</v>
      </c>
      <c r="D27" s="735" t="s">
        <v>19</v>
      </c>
      <c r="E27" s="735" t="s">
        <v>20</v>
      </c>
    </row>
    <row r="28" spans="1:5" ht="14.5">
      <c r="A28" s="1081"/>
      <c r="B28" s="1088"/>
      <c r="C28" s="726" t="s">
        <v>55</v>
      </c>
      <c r="D28" s="735" t="s">
        <v>41</v>
      </c>
      <c r="E28" s="735" t="s">
        <v>20</v>
      </c>
    </row>
    <row r="29" spans="1:5" ht="14.5">
      <c r="A29" s="1079" t="s">
        <v>56</v>
      </c>
      <c r="B29" s="1074" t="s">
        <v>57</v>
      </c>
      <c r="C29" s="1074"/>
      <c r="D29" s="735" t="s">
        <v>19</v>
      </c>
      <c r="E29" s="735" t="s">
        <v>20</v>
      </c>
    </row>
    <row r="30" spans="1:5" ht="14.5">
      <c r="A30" s="1080"/>
      <c r="B30" s="1074" t="s">
        <v>58</v>
      </c>
      <c r="C30" s="1074"/>
      <c r="D30" s="735" t="s">
        <v>19</v>
      </c>
      <c r="E30" s="735" t="s">
        <v>20</v>
      </c>
    </row>
    <row r="31" spans="1:5" ht="14.5">
      <c r="A31" s="1080"/>
      <c r="B31" s="1074" t="s">
        <v>59</v>
      </c>
      <c r="C31" s="1074"/>
      <c r="D31" s="735" t="s">
        <v>19</v>
      </c>
      <c r="E31" s="735" t="s">
        <v>20</v>
      </c>
    </row>
    <row r="32" spans="1:5" ht="14.5">
      <c r="A32" s="1080"/>
      <c r="B32" s="1074" t="s">
        <v>60</v>
      </c>
      <c r="C32" s="1074"/>
      <c r="D32" s="735" t="s">
        <v>19</v>
      </c>
      <c r="E32" s="735" t="s">
        <v>20</v>
      </c>
    </row>
    <row r="33" spans="1:5" ht="14.5">
      <c r="A33" s="1081"/>
      <c r="B33" s="1074" t="s">
        <v>61</v>
      </c>
      <c r="C33" s="1074"/>
      <c r="D33" s="735" t="s">
        <v>19</v>
      </c>
      <c r="E33" s="735" t="s">
        <v>20</v>
      </c>
    </row>
  </sheetData>
  <mergeCells count="15">
    <mergeCell ref="B33:C33"/>
    <mergeCell ref="A3:A20"/>
    <mergeCell ref="A21:A22"/>
    <mergeCell ref="A23:A28"/>
    <mergeCell ref="A29:A33"/>
    <mergeCell ref="B3:B9"/>
    <mergeCell ref="B10:B15"/>
    <mergeCell ref="B16:B20"/>
    <mergeCell ref="B23:B24"/>
    <mergeCell ref="B25:B28"/>
    <mergeCell ref="A2:C2"/>
    <mergeCell ref="B29:C29"/>
    <mergeCell ref="B30:C30"/>
    <mergeCell ref="B31:C31"/>
    <mergeCell ref="B32:C32"/>
  </mergeCells>
  <phoneticPr fontId="46" type="noConversion"/>
  <conditionalFormatting sqref="D3:E33">
    <cfRule type="containsText" dxfId="0" priority="1" operator="containsText" text="精算">
      <formula>NOT(ISERROR(SEARCH("精算",D3)))</formula>
    </cfRule>
  </conditionalFormatting>
  <pageMargins left="0.70763888888888904" right="0.70763888888888904" top="0.74791666666666701" bottom="0.74791666666666701" header="0.31388888888888899" footer="0.31388888888888899"/>
  <pageSetup paperSize="9" scale="8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view="pageBreakPreview" zoomScale="90" zoomScaleSheetLayoutView="90" workbookViewId="0">
      <selection activeCell="E13" sqref="E13"/>
    </sheetView>
  </sheetViews>
  <sheetFormatPr defaultColWidth="8.83203125" defaultRowHeight="14"/>
  <cols>
    <col min="1" max="1" width="11.83203125" customWidth="1"/>
    <col min="2" max="2" width="28.25" customWidth="1"/>
    <col min="3" max="3" width="15.5" customWidth="1"/>
    <col min="4" max="4" width="19.58203125" customWidth="1"/>
    <col min="5" max="5" width="18" customWidth="1"/>
    <col min="6" max="6" width="19.58203125" customWidth="1"/>
  </cols>
  <sheetData>
    <row r="1" spans="1:6" ht="25">
      <c r="A1" s="1089" t="s">
        <v>62</v>
      </c>
      <c r="B1" s="1089"/>
      <c r="C1" s="1089"/>
      <c r="D1" s="1089"/>
      <c r="E1" s="1089"/>
      <c r="F1" s="1089"/>
    </row>
    <row r="2" spans="1:6" ht="14.5">
      <c r="A2" s="1090" t="s">
        <v>63</v>
      </c>
      <c r="B2" s="1090"/>
      <c r="C2" s="718" t="s">
        <v>64</v>
      </c>
      <c r="D2" s="718" t="s">
        <v>65</v>
      </c>
      <c r="E2" s="718" t="s">
        <v>66</v>
      </c>
      <c r="F2" s="718" t="s">
        <v>67</v>
      </c>
    </row>
    <row r="3" spans="1:6" ht="14.5">
      <c r="A3" s="1094" t="s">
        <v>42</v>
      </c>
      <c r="B3" s="719" t="s">
        <v>68</v>
      </c>
      <c r="C3" s="720">
        <v>0.1</v>
      </c>
      <c r="D3" s="721"/>
      <c r="E3" s="722">
        <f>量化评估标准及评分!I4</f>
        <v>0</v>
      </c>
      <c r="F3" s="1097"/>
    </row>
    <row r="4" spans="1:6" ht="14.5">
      <c r="A4" s="1095"/>
      <c r="B4" s="719" t="s">
        <v>69</v>
      </c>
      <c r="C4" s="720">
        <v>0.1</v>
      </c>
      <c r="D4" s="720" t="s">
        <v>70</v>
      </c>
      <c r="E4" s="722">
        <f>量化评估标准及评分!I5</f>
        <v>0</v>
      </c>
      <c r="F4" s="1098"/>
    </row>
    <row r="5" spans="1:6" ht="14.5">
      <c r="A5" s="1095"/>
      <c r="B5" s="723" t="s">
        <v>71</v>
      </c>
      <c r="C5" s="720">
        <v>0.05</v>
      </c>
      <c r="D5" s="720" t="str">
        <f>D4</f>
        <v>适用</v>
      </c>
      <c r="E5" s="722">
        <f>量化评估标准及评分!I6</f>
        <v>0</v>
      </c>
      <c r="F5" s="1095"/>
    </row>
    <row r="6" spans="1:6" ht="14.5">
      <c r="A6" s="1096"/>
      <c r="B6" s="723" t="s">
        <v>72</v>
      </c>
      <c r="C6" s="720">
        <v>0.05</v>
      </c>
      <c r="D6" s="720" t="str">
        <f>D4</f>
        <v>适用</v>
      </c>
      <c r="E6" s="722">
        <f>量化评估标准及评分!I7</f>
        <v>0</v>
      </c>
      <c r="F6" s="1096"/>
    </row>
    <row r="7" spans="1:6" ht="14.5">
      <c r="A7" s="1093" t="s">
        <v>47</v>
      </c>
      <c r="B7" s="724" t="s">
        <v>73</v>
      </c>
      <c r="C7" s="725">
        <v>0.22</v>
      </c>
      <c r="D7" s="721"/>
      <c r="E7" s="722">
        <f>SUM(量化评估标准及评分!I8:I14)</f>
        <v>0</v>
      </c>
      <c r="F7" s="726"/>
    </row>
    <row r="8" spans="1:6" ht="14.5">
      <c r="A8" s="1093"/>
      <c r="B8" s="186" t="s">
        <v>74</v>
      </c>
      <c r="C8" s="725">
        <v>0.18</v>
      </c>
      <c r="D8" s="721"/>
      <c r="E8" s="722">
        <f>SUM(量化评估标准及评分!I15:I18)</f>
        <v>0</v>
      </c>
      <c r="F8" s="726"/>
    </row>
    <row r="9" spans="1:6" ht="14.5">
      <c r="A9" s="1093" t="s">
        <v>56</v>
      </c>
      <c r="B9" s="727" t="s">
        <v>75</v>
      </c>
      <c r="C9" s="728">
        <v>0.1</v>
      </c>
      <c r="D9" s="721"/>
      <c r="E9" s="722">
        <f>SUM(量化评估标准及评分!I19:I20)</f>
        <v>0</v>
      </c>
      <c r="F9" s="155"/>
    </row>
    <row r="10" spans="1:6" ht="14.5">
      <c r="A10" s="1093"/>
      <c r="B10" s="727" t="s">
        <v>76</v>
      </c>
      <c r="C10" s="728">
        <v>0.15</v>
      </c>
      <c r="D10" s="721"/>
      <c r="E10" s="722">
        <f>SUM(量化评估标准及评分!I21:I22)</f>
        <v>0</v>
      </c>
      <c r="F10" s="155"/>
    </row>
    <row r="11" spans="1:6" ht="14.5">
      <c r="A11" s="1093"/>
      <c r="B11" s="200" t="s">
        <v>77</v>
      </c>
      <c r="C11" s="728">
        <v>0.05</v>
      </c>
      <c r="D11" s="721"/>
      <c r="E11" s="722">
        <f>量化评估标准及评分!I23</f>
        <v>0</v>
      </c>
      <c r="F11" s="726"/>
    </row>
    <row r="12" spans="1:6" ht="14.5">
      <c r="A12" s="1091" t="s">
        <v>78</v>
      </c>
      <c r="B12" s="1092"/>
      <c r="C12" s="728" t="s">
        <v>79</v>
      </c>
      <c r="D12" s="721"/>
      <c r="E12" s="721"/>
      <c r="F12" s="726"/>
    </row>
    <row r="13" spans="1:6" ht="14.5">
      <c r="A13" s="1093" t="s">
        <v>80</v>
      </c>
      <c r="B13" s="1093"/>
      <c r="C13" s="729">
        <f>SUM(C3:C11)</f>
        <v>1</v>
      </c>
      <c r="D13" s="721"/>
      <c r="E13" s="730">
        <f>IF(量化评估标准及评分!I24="偿付能力不足",0,SUM(E7:E11)+IF(D4="不适用",E3*3,SUM(E3:E6)))</f>
        <v>0</v>
      </c>
      <c r="F13" s="726"/>
    </row>
  </sheetData>
  <mergeCells count="8">
    <mergeCell ref="A1:F1"/>
    <mergeCell ref="A2:B2"/>
    <mergeCell ref="A12:B12"/>
    <mergeCell ref="A13:B13"/>
    <mergeCell ref="A3:A6"/>
    <mergeCell ref="A7:A8"/>
    <mergeCell ref="A9:A11"/>
    <mergeCell ref="F3:F6"/>
  </mergeCells>
  <phoneticPr fontId="46" type="noConversion"/>
  <dataValidations count="1">
    <dataValidation type="list" allowBlank="1" showInputMessage="1" showErrorMessage="1" sqref="D4">
      <formula1>"适用,不适用"</formula1>
    </dataValidation>
  </dataValidations>
  <pageMargins left="0.70763888888888904" right="0.70763888888888904" top="0.74791666666666701" bottom="0.74791666666666701" header="0.31388888888888899" footer="0.31388888888888899"/>
  <pageSetup paperSize="9"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view="pageBreakPreview" topLeftCell="A13" zoomScale="50" zoomScaleNormal="150" zoomScaleSheetLayoutView="50" workbookViewId="0">
      <selection activeCell="H19" sqref="H19"/>
    </sheetView>
  </sheetViews>
  <sheetFormatPr defaultColWidth="9" defaultRowHeight="14"/>
  <cols>
    <col min="1" max="1" width="8.58203125" customWidth="1"/>
    <col min="2" max="2" width="22.33203125" customWidth="1"/>
    <col min="3" max="3" width="36.33203125" customWidth="1"/>
    <col min="4" max="4" width="9.25" customWidth="1"/>
    <col min="5" max="5" width="11.83203125" customWidth="1"/>
    <col min="6" max="6" width="11.33203125" customWidth="1"/>
    <col min="7" max="7" width="15.83203125" customWidth="1"/>
    <col min="8" max="8" width="105.25" customWidth="1"/>
    <col min="9" max="9" width="22.08203125" customWidth="1"/>
    <col min="10" max="16384" width="9" style="696"/>
  </cols>
  <sheetData>
    <row r="1" spans="1:9" ht="25">
      <c r="A1" s="697" t="s">
        <v>81</v>
      </c>
      <c r="B1" s="697"/>
      <c r="C1" s="697"/>
      <c r="D1" s="697"/>
      <c r="E1" s="697"/>
      <c r="F1" s="697"/>
      <c r="G1" s="697"/>
      <c r="H1" s="698"/>
      <c r="I1" s="717"/>
    </row>
    <row r="2" spans="1:9" ht="14.5">
      <c r="A2" s="1107" t="s">
        <v>63</v>
      </c>
      <c r="B2" s="1107"/>
      <c r="C2" s="1107" t="s">
        <v>82</v>
      </c>
      <c r="D2" s="1107" t="s">
        <v>83</v>
      </c>
      <c r="E2" s="1107"/>
      <c r="F2" s="1107"/>
      <c r="G2" s="1107" t="s">
        <v>84</v>
      </c>
      <c r="H2" s="1107" t="s">
        <v>85</v>
      </c>
      <c r="I2" s="1107" t="s">
        <v>86</v>
      </c>
    </row>
    <row r="3" spans="1:9" ht="43.5">
      <c r="A3" s="1107"/>
      <c r="B3" s="1107"/>
      <c r="C3" s="1107"/>
      <c r="D3" s="700" t="s">
        <v>87</v>
      </c>
      <c r="E3" s="699" t="s">
        <v>88</v>
      </c>
      <c r="F3" s="700" t="s">
        <v>89</v>
      </c>
      <c r="G3" s="1107"/>
      <c r="H3" s="1107"/>
      <c r="I3" s="1107"/>
    </row>
    <row r="4" spans="1:9" ht="170.25" customHeight="1">
      <c r="A4" s="1101" t="s">
        <v>90</v>
      </c>
      <c r="B4" s="1101" t="s">
        <v>42</v>
      </c>
      <c r="C4" s="701" t="s">
        <v>68</v>
      </c>
      <c r="D4" s="1104">
        <v>10</v>
      </c>
      <c r="E4" s="1104"/>
      <c r="F4" s="1104"/>
      <c r="G4" s="703"/>
      <c r="H4" s="704" t="s">
        <v>91</v>
      </c>
      <c r="I4" s="702"/>
    </row>
    <row r="5" spans="1:9" ht="103.5" customHeight="1">
      <c r="A5" s="1102"/>
      <c r="B5" s="1102"/>
      <c r="C5" s="701" t="s">
        <v>69</v>
      </c>
      <c r="D5" s="1104">
        <v>10</v>
      </c>
      <c r="E5" s="1104"/>
      <c r="F5" s="702" t="s">
        <v>92</v>
      </c>
      <c r="G5" s="703"/>
      <c r="H5" s="704" t="s">
        <v>93</v>
      </c>
      <c r="I5" s="702"/>
    </row>
    <row r="6" spans="1:9" ht="232.5" customHeight="1">
      <c r="A6" s="1102"/>
      <c r="B6" s="1102"/>
      <c r="C6" s="701" t="s">
        <v>71</v>
      </c>
      <c r="D6" s="1105">
        <v>5</v>
      </c>
      <c r="E6" s="1106"/>
      <c r="F6" s="702" t="s">
        <v>92</v>
      </c>
      <c r="G6" s="703"/>
      <c r="H6" s="704" t="s">
        <v>94</v>
      </c>
      <c r="I6" s="702"/>
    </row>
    <row r="7" spans="1:9" ht="109.5" customHeight="1">
      <c r="A7" s="1102"/>
      <c r="B7" s="1103"/>
      <c r="C7" s="701" t="s">
        <v>72</v>
      </c>
      <c r="D7" s="1105">
        <v>5</v>
      </c>
      <c r="E7" s="1106"/>
      <c r="F7" s="702" t="s">
        <v>92</v>
      </c>
      <c r="G7" s="703" t="s">
        <v>95</v>
      </c>
      <c r="H7" s="704" t="s">
        <v>96</v>
      </c>
      <c r="I7" s="702"/>
    </row>
    <row r="8" spans="1:9" ht="72.5">
      <c r="A8" s="1102"/>
      <c r="B8" s="1099" t="s">
        <v>47</v>
      </c>
      <c r="C8" s="706" t="s">
        <v>97</v>
      </c>
      <c r="D8" s="707">
        <v>7</v>
      </c>
      <c r="E8" s="707" t="s">
        <v>98</v>
      </c>
      <c r="F8" s="1108">
        <v>0</v>
      </c>
      <c r="G8" s="708"/>
      <c r="H8" s="709" t="s">
        <v>99</v>
      </c>
      <c r="I8" s="702"/>
    </row>
    <row r="9" spans="1:9" ht="29.15" customHeight="1">
      <c r="A9" s="1102"/>
      <c r="B9" s="1099"/>
      <c r="C9" s="706" t="s">
        <v>100</v>
      </c>
      <c r="D9" s="707">
        <v>4</v>
      </c>
      <c r="E9" s="707" t="s">
        <v>101</v>
      </c>
      <c r="F9" s="1108"/>
      <c r="G9" s="708"/>
      <c r="H9" s="1110" t="s">
        <v>102</v>
      </c>
      <c r="I9" s="702"/>
    </row>
    <row r="10" spans="1:9" ht="29.15" customHeight="1">
      <c r="A10" s="1102"/>
      <c r="B10" s="1099"/>
      <c r="C10" s="706" t="s">
        <v>103</v>
      </c>
      <c r="D10" s="707">
        <v>4</v>
      </c>
      <c r="E10" s="707" t="s">
        <v>101</v>
      </c>
      <c r="F10" s="1108"/>
      <c r="G10" s="708"/>
      <c r="H10" s="1111"/>
      <c r="I10" s="702"/>
    </row>
    <row r="11" spans="1:9" ht="29.15" customHeight="1">
      <c r="A11" s="1102"/>
      <c r="B11" s="1099"/>
      <c r="C11" s="706" t="s">
        <v>104</v>
      </c>
      <c r="D11" s="707">
        <v>4</v>
      </c>
      <c r="E11" s="707" t="s">
        <v>101</v>
      </c>
      <c r="F11" s="1108"/>
      <c r="G11" s="708"/>
      <c r="H11" s="1112"/>
      <c r="I11" s="702"/>
    </row>
    <row r="12" spans="1:9" ht="137.5" customHeight="1">
      <c r="A12" s="1102"/>
      <c r="B12" s="1099"/>
      <c r="C12" s="706" t="s">
        <v>105</v>
      </c>
      <c r="D12" s="707">
        <v>0</v>
      </c>
      <c r="E12" s="707" t="s">
        <v>106</v>
      </c>
      <c r="F12" s="707">
        <v>19</v>
      </c>
      <c r="G12" s="708"/>
      <c r="H12" s="710" t="s">
        <v>107</v>
      </c>
      <c r="I12" s="702"/>
    </row>
    <row r="13" spans="1:9" ht="58" customHeight="1">
      <c r="A13" s="1102"/>
      <c r="B13" s="1099"/>
      <c r="C13" s="701" t="s">
        <v>108</v>
      </c>
      <c r="D13" s="1108">
        <v>3</v>
      </c>
      <c r="E13" s="1108"/>
      <c r="F13" s="1108"/>
      <c r="G13" s="1109" t="s">
        <v>109</v>
      </c>
      <c r="H13" s="1113" t="s">
        <v>110</v>
      </c>
      <c r="I13" s="1104"/>
    </row>
    <row r="14" spans="1:9" ht="58" customHeight="1">
      <c r="A14" s="1102"/>
      <c r="B14" s="1099"/>
      <c r="C14" s="701" t="s">
        <v>111</v>
      </c>
      <c r="D14" s="1108"/>
      <c r="E14" s="1108"/>
      <c r="F14" s="1108"/>
      <c r="G14" s="1109"/>
      <c r="H14" s="1113"/>
      <c r="I14" s="1104"/>
    </row>
    <row r="15" spans="1:9" ht="43.5">
      <c r="A15" s="1102"/>
      <c r="B15" s="1099"/>
      <c r="C15" s="701" t="s">
        <v>112</v>
      </c>
      <c r="D15" s="711">
        <v>6</v>
      </c>
      <c r="E15" s="712" t="s">
        <v>113</v>
      </c>
      <c r="F15" s="711">
        <v>6</v>
      </c>
      <c r="G15" s="708"/>
      <c r="H15" s="710" t="s">
        <v>114</v>
      </c>
      <c r="I15" s="702"/>
    </row>
    <row r="16" spans="1:9" ht="74.150000000000006" customHeight="1">
      <c r="A16" s="1102"/>
      <c r="B16" s="1099"/>
      <c r="C16" s="701" t="s">
        <v>115</v>
      </c>
      <c r="D16" s="707">
        <v>6</v>
      </c>
      <c r="E16" s="707" t="s">
        <v>116</v>
      </c>
      <c r="F16" s="707">
        <v>0</v>
      </c>
      <c r="G16" s="708"/>
      <c r="H16" s="710" t="s">
        <v>117</v>
      </c>
      <c r="I16" s="702"/>
    </row>
    <row r="17" spans="1:9" ht="78" customHeight="1">
      <c r="A17" s="1102"/>
      <c r="B17" s="1099"/>
      <c r="C17" s="701" t="s">
        <v>118</v>
      </c>
      <c r="D17" s="707">
        <v>6</v>
      </c>
      <c r="E17" s="707" t="s">
        <v>116</v>
      </c>
      <c r="F17" s="707">
        <v>0</v>
      </c>
      <c r="G17" s="708"/>
      <c r="H17" s="710" t="s">
        <v>117</v>
      </c>
      <c r="I17" s="702"/>
    </row>
    <row r="18" spans="1:9" ht="132.65" customHeight="1">
      <c r="A18" s="1102"/>
      <c r="B18" s="1099"/>
      <c r="C18" s="701" t="s">
        <v>119</v>
      </c>
      <c r="D18" s="707">
        <v>0</v>
      </c>
      <c r="E18" s="707" t="s">
        <v>120</v>
      </c>
      <c r="F18" s="707">
        <v>12</v>
      </c>
      <c r="G18" s="708"/>
      <c r="H18" s="710" t="s">
        <v>121</v>
      </c>
      <c r="I18" s="702"/>
    </row>
    <row r="19" spans="1:9" ht="147.65" customHeight="1">
      <c r="A19" s="1102"/>
      <c r="B19" s="1099" t="s">
        <v>56</v>
      </c>
      <c r="C19" s="1099" t="s">
        <v>122</v>
      </c>
      <c r="D19" s="1104" t="s">
        <v>123</v>
      </c>
      <c r="E19" s="1104"/>
      <c r="F19" s="1104"/>
      <c r="G19" s="1104" t="s">
        <v>124</v>
      </c>
      <c r="H19" s="704" t="s">
        <v>125</v>
      </c>
      <c r="I19" s="702"/>
    </row>
    <row r="20" spans="1:9" ht="127.5" customHeight="1">
      <c r="A20" s="1102"/>
      <c r="B20" s="1099"/>
      <c r="C20" s="1099"/>
      <c r="D20" s="1104" t="s">
        <v>126</v>
      </c>
      <c r="E20" s="1104"/>
      <c r="F20" s="1104"/>
      <c r="G20" s="1104"/>
      <c r="H20" s="710" t="s">
        <v>127</v>
      </c>
      <c r="I20" s="702"/>
    </row>
    <row r="21" spans="1:9" ht="160.5" customHeight="1">
      <c r="A21" s="1102"/>
      <c r="B21" s="1099"/>
      <c r="C21" s="1099" t="s">
        <v>128</v>
      </c>
      <c r="D21" s="1104" t="s">
        <v>129</v>
      </c>
      <c r="E21" s="1104"/>
      <c r="F21" s="1104"/>
      <c r="G21" s="1104" t="s">
        <v>130</v>
      </c>
      <c r="H21" s="713" t="s">
        <v>131</v>
      </c>
      <c r="I21" s="702"/>
    </row>
    <row r="22" spans="1:9" ht="124.5" customHeight="1">
      <c r="A22" s="1102"/>
      <c r="B22" s="1099"/>
      <c r="C22" s="1099"/>
      <c r="D22" s="1104" t="s">
        <v>132</v>
      </c>
      <c r="E22" s="1104"/>
      <c r="F22" s="1104"/>
      <c r="G22" s="1104"/>
      <c r="H22" s="710" t="s">
        <v>133</v>
      </c>
      <c r="I22" s="702"/>
    </row>
    <row r="23" spans="1:9" ht="105" customHeight="1">
      <c r="A23" s="1102"/>
      <c r="B23" s="1099"/>
      <c r="C23" s="705" t="s">
        <v>134</v>
      </c>
      <c r="D23" s="1104">
        <v>5</v>
      </c>
      <c r="E23" s="1104"/>
      <c r="F23" s="1104"/>
      <c r="G23" s="703" t="s">
        <v>135</v>
      </c>
      <c r="H23" s="704" t="s">
        <v>136</v>
      </c>
      <c r="I23" s="702"/>
    </row>
    <row r="24" spans="1:9" ht="14.5">
      <c r="A24" s="1103"/>
      <c r="B24" s="705" t="s">
        <v>78</v>
      </c>
      <c r="C24" s="714" t="s">
        <v>137</v>
      </c>
      <c r="D24" s="1099" t="s">
        <v>79</v>
      </c>
      <c r="E24" s="1099"/>
      <c r="F24" s="1099"/>
      <c r="G24" s="1100" t="s">
        <v>138</v>
      </c>
      <c r="H24" s="1100"/>
      <c r="I24" s="715" t="s">
        <v>139</v>
      </c>
    </row>
    <row r="25" spans="1:9">
      <c r="A25" s="716" t="s">
        <v>140</v>
      </c>
      <c r="B25" s="716" t="s">
        <v>141</v>
      </c>
      <c r="C25" s="716"/>
      <c r="D25" s="716"/>
      <c r="E25" s="716"/>
      <c r="F25" s="716"/>
      <c r="G25" s="716"/>
      <c r="H25" s="716"/>
      <c r="I25" s="716"/>
    </row>
    <row r="26" spans="1:9">
      <c r="A26" s="716"/>
      <c r="B26" s="716" t="s">
        <v>142</v>
      </c>
      <c r="C26" s="716"/>
      <c r="D26" s="716"/>
      <c r="E26" s="716"/>
      <c r="F26" s="716"/>
      <c r="G26" s="716"/>
      <c r="H26" s="716"/>
      <c r="I26" s="716"/>
    </row>
    <row r="27" spans="1:9">
      <c r="A27" s="716"/>
      <c r="C27" s="716"/>
      <c r="D27" s="716"/>
      <c r="E27" s="716"/>
      <c r="F27" s="716"/>
      <c r="G27" s="716"/>
      <c r="H27" s="716"/>
      <c r="I27" s="716"/>
    </row>
  </sheetData>
  <mergeCells count="31">
    <mergeCell ref="A2:B3"/>
    <mergeCell ref="D13:F14"/>
    <mergeCell ref="H2:H3"/>
    <mergeCell ref="H9:H11"/>
    <mergeCell ref="H13:H14"/>
    <mergeCell ref="I2:I3"/>
    <mergeCell ref="I13:I14"/>
    <mergeCell ref="C2:C3"/>
    <mergeCell ref="C19:C20"/>
    <mergeCell ref="C21:C22"/>
    <mergeCell ref="F8:F11"/>
    <mergeCell ref="G2:G3"/>
    <mergeCell ref="G13:G14"/>
    <mergeCell ref="G19:G20"/>
    <mergeCell ref="G21:G22"/>
    <mergeCell ref="D2:F2"/>
    <mergeCell ref="D24:F24"/>
    <mergeCell ref="G24:H24"/>
    <mergeCell ref="A4:A24"/>
    <mergeCell ref="B4:B7"/>
    <mergeCell ref="B8:B18"/>
    <mergeCell ref="B19:B23"/>
    <mergeCell ref="D19:F19"/>
    <mergeCell ref="D20:F20"/>
    <mergeCell ref="D21:F21"/>
    <mergeCell ref="D22:F22"/>
    <mergeCell ref="D23:F23"/>
    <mergeCell ref="D4:F4"/>
    <mergeCell ref="D5:E5"/>
    <mergeCell ref="D6:E6"/>
    <mergeCell ref="D7:E7"/>
  </mergeCells>
  <phoneticPr fontId="46" type="noConversion"/>
  <dataValidations count="1">
    <dataValidation type="list" allowBlank="1" showInputMessage="1" showErrorMessage="1" sqref="I24">
      <formula1>"偿付能力达标,偿付能力不足"</formula1>
    </dataValidation>
  </dataValidations>
  <pageMargins left="0.70763888888888904" right="0.70763888888888904" top="0.74791666666666701" bottom="0.74791666666666701" header="0.31388888888888899" footer="0.31388888888888899"/>
  <pageSetup paperSize="9" scale="52" fitToHeight="0" orientation="landscape" r:id="rId1"/>
  <rowBreaks count="2" manualBreakCount="2">
    <brk id="7" max="8" man="1"/>
    <brk id="18"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BreakPreview" topLeftCell="A4" zoomScale="115" zoomScaleNormal="150" zoomScaleSheetLayoutView="115" workbookViewId="0">
      <selection activeCell="C20" sqref="C20"/>
    </sheetView>
  </sheetViews>
  <sheetFormatPr defaultColWidth="9" defaultRowHeight="14.5"/>
  <cols>
    <col min="1" max="1" width="13" customWidth="1"/>
    <col min="2" max="2" width="22.33203125" customWidth="1"/>
    <col min="3" max="3" width="59.08203125" customWidth="1"/>
    <col min="4" max="16384" width="9" style="72"/>
  </cols>
  <sheetData>
    <row r="1" spans="1:3">
      <c r="A1" s="689" t="s">
        <v>143</v>
      </c>
      <c r="B1" s="689" t="s">
        <v>13</v>
      </c>
      <c r="C1" s="689" t="s">
        <v>144</v>
      </c>
    </row>
    <row r="2" spans="1:3">
      <c r="A2" s="690">
        <v>1</v>
      </c>
      <c r="B2" s="1114" t="s">
        <v>16</v>
      </c>
      <c r="C2" s="691" t="s">
        <v>145</v>
      </c>
    </row>
    <row r="3" spans="1:3">
      <c r="A3" s="690">
        <v>2</v>
      </c>
      <c r="B3" s="1115"/>
      <c r="C3" s="692" t="s">
        <v>146</v>
      </c>
    </row>
    <row r="4" spans="1:3">
      <c r="A4" s="690">
        <v>3</v>
      </c>
      <c r="B4" s="1116"/>
      <c r="C4" s="692" t="s">
        <v>147</v>
      </c>
    </row>
    <row r="5" spans="1:3">
      <c r="A5" s="690">
        <v>4</v>
      </c>
      <c r="B5" s="1097" t="s">
        <v>42</v>
      </c>
      <c r="C5" s="691" t="s">
        <v>148</v>
      </c>
    </row>
    <row r="6" spans="1:3">
      <c r="A6" s="690">
        <v>5</v>
      </c>
      <c r="B6" s="1098"/>
      <c r="C6" s="691" t="s">
        <v>149</v>
      </c>
    </row>
    <row r="7" spans="1:3">
      <c r="A7" s="690">
        <v>6</v>
      </c>
      <c r="B7" s="1097" t="s">
        <v>47</v>
      </c>
      <c r="C7" s="691" t="s">
        <v>150</v>
      </c>
    </row>
    <row r="8" spans="1:3">
      <c r="A8" s="690">
        <v>7</v>
      </c>
      <c r="B8" s="1117"/>
      <c r="C8" s="691" t="s">
        <v>151</v>
      </c>
    </row>
    <row r="9" spans="1:3">
      <c r="A9" s="690">
        <v>8</v>
      </c>
      <c r="B9" s="1118" t="s">
        <v>56</v>
      </c>
      <c r="C9" s="692" t="s">
        <v>152</v>
      </c>
    </row>
    <row r="10" spans="1:3">
      <c r="A10" s="690">
        <v>9</v>
      </c>
      <c r="B10" s="1119"/>
      <c r="C10" s="692" t="s">
        <v>153</v>
      </c>
    </row>
    <row r="11" spans="1:3">
      <c r="A11" s="690">
        <v>10</v>
      </c>
      <c r="B11" s="1119"/>
      <c r="C11" s="692" t="s">
        <v>154</v>
      </c>
    </row>
    <row r="12" spans="1:3">
      <c r="A12" s="690">
        <v>11</v>
      </c>
      <c r="B12" s="1119"/>
      <c r="C12" s="692" t="s">
        <v>155</v>
      </c>
    </row>
    <row r="13" spans="1:3">
      <c r="A13" s="690">
        <v>12</v>
      </c>
      <c r="B13" s="1120"/>
      <c r="C13" s="692" t="s">
        <v>156</v>
      </c>
    </row>
    <row r="14" spans="1:3">
      <c r="A14" s="690">
        <v>13</v>
      </c>
      <c r="B14" s="693" t="s">
        <v>67</v>
      </c>
      <c r="C14" s="692" t="s">
        <v>67</v>
      </c>
    </row>
    <row r="15" spans="1:3">
      <c r="A15" s="694" t="s">
        <v>157</v>
      </c>
      <c r="B15" s="72"/>
      <c r="C15" s="72"/>
    </row>
    <row r="16" spans="1:3">
      <c r="A16" s="72" t="s">
        <v>158</v>
      </c>
      <c r="B16" s="72" t="s">
        <v>159</v>
      </c>
      <c r="C16" s="72"/>
    </row>
    <row r="17" spans="1:3">
      <c r="A17" s="695"/>
      <c r="B17" s="72" t="s">
        <v>160</v>
      </c>
      <c r="C17" s="72"/>
    </row>
    <row r="18" spans="1:3">
      <c r="A18" s="585" t="s">
        <v>161</v>
      </c>
      <c r="B18" s="72" t="s">
        <v>162</v>
      </c>
      <c r="C18" s="72"/>
    </row>
    <row r="19" spans="1:3">
      <c r="A19" s="72" t="s">
        <v>163</v>
      </c>
      <c r="B19" s="71" t="s">
        <v>164</v>
      </c>
      <c r="C19" s="72"/>
    </row>
  </sheetData>
  <mergeCells count="4">
    <mergeCell ref="B2:B4"/>
    <mergeCell ref="B5:B6"/>
    <mergeCell ref="B7:B8"/>
    <mergeCell ref="B9:B13"/>
  </mergeCells>
  <phoneticPr fontId="46" type="noConversion"/>
  <hyperlinks>
    <hyperlink ref="C2" location="'表1-1 资产配置状况'!A1" display="表1-1资产配置状况"/>
    <hyperlink ref="C7" location="'表3-1 成本收益匹配状况表'!A1" display="表3-1成本收益匹配状况表"/>
    <hyperlink ref="C8" location="'表3-2 成本收益匹配压力测试表'!A1" display="表3-2成本收益匹配压力测试表"/>
    <hyperlink ref="C6" location="'表2-1 期限结构匹配测试表_修正久期'!A1" display="表2-2期限结构匹配测试表_关键久期"/>
    <hyperlink ref="C5" location="'表2-1 期限结构匹配测试表_修正久期'!A1" display="表2-1期限结构匹配测试表_修正久期"/>
    <hyperlink ref="C14" location="备注!A1" display="备注"/>
    <hyperlink ref="C3" location="'表1-2 资产信用状况'!A1" display="表1-2资产信用状况"/>
    <hyperlink ref="C4" location="'表1-3 负债产品信息'!A1" display="表1-3负债产品信息"/>
    <hyperlink ref="C9" location="'表4-1 现金流测试表_普通账户'!A1" display="表4-1现金流测试表_普通账户"/>
    <hyperlink ref="C10" location="'表4-2 现金流测试表_传统保险账户'!A1" display="表4-2现金流测试表_传统保险账户"/>
    <hyperlink ref="C11" location="'表4-3 现金流测试表_分红保险账户'!A1" display="表4-3现金流测试表_分红保险账户"/>
    <hyperlink ref="C12" location="'表4-4 现金流测试表_万能保险账户'!A1" display="表4-4现金流测试表_万能保险账户"/>
    <hyperlink ref="C13" location="'表4-5 现金流测试表_独立账户'!A1" display="表4-5现金流测试表_独立账户"/>
  </hyperlinks>
  <printOptions horizontalCentered="1"/>
  <pageMargins left="0.70763888888888904" right="0.70763888888888904" top="0.74791666666666701" bottom="0.74791666666666701" header="0.31388888888888899" footer="0.31388888888888899"/>
  <pageSetup paperSize="9" orientation="landscape" r:id="rId1"/>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9"/>
  <sheetViews>
    <sheetView view="pageBreakPreview" topLeftCell="A109" zoomScale="60" zoomScaleNormal="60" workbookViewId="0">
      <selection activeCell="H92" sqref="H92"/>
    </sheetView>
  </sheetViews>
  <sheetFormatPr defaultColWidth="9" defaultRowHeight="14"/>
  <cols>
    <col min="1" max="1" width="82.5" customWidth="1"/>
    <col min="2" max="2" width="29.08203125" customWidth="1"/>
    <col min="3" max="3" width="23.83203125" customWidth="1"/>
    <col min="4" max="4" width="25" customWidth="1"/>
    <col min="5" max="5" width="21.25" customWidth="1"/>
    <col min="6" max="6" width="16.83203125" customWidth="1"/>
    <col min="7" max="7" width="15.08203125" customWidth="1"/>
    <col min="8" max="8" width="16.08203125" customWidth="1"/>
    <col min="9" max="10" width="15.33203125" customWidth="1"/>
    <col min="11" max="11" width="13.58203125" customWidth="1"/>
    <col min="12" max="12" width="16.25" customWidth="1"/>
    <col min="13" max="13" width="14.25" customWidth="1"/>
    <col min="14" max="14" width="16.25" customWidth="1"/>
    <col min="15" max="15" width="13.83203125" customWidth="1"/>
    <col min="16" max="16" width="15.58203125" customWidth="1"/>
    <col min="17" max="17" width="11.33203125" customWidth="1"/>
    <col min="18" max="18" width="13.33203125" customWidth="1"/>
    <col min="19" max="19" width="14.83203125" customWidth="1"/>
    <col min="20" max="20" width="13.83203125" customWidth="1"/>
    <col min="21" max="21" width="18" customWidth="1"/>
  </cols>
  <sheetData>
    <row r="1" spans="1:21" s="72" customFormat="1" ht="25">
      <c r="A1" s="1121" t="s">
        <v>17</v>
      </c>
      <c r="B1" s="1121"/>
      <c r="C1" s="1121"/>
      <c r="D1" s="1121"/>
      <c r="E1" s="1121"/>
      <c r="F1" s="1121"/>
      <c r="G1" s="1121"/>
      <c r="H1" s="1121"/>
      <c r="I1" s="1121"/>
      <c r="J1" s="1121"/>
    </row>
    <row r="2" spans="1:21" s="72" customFormat="1" ht="14.5">
      <c r="A2" s="175" t="str">
        <f>"公司名称："&amp;封面!B4</f>
        <v>公司名称：</v>
      </c>
      <c r="B2" s="9" t="str">
        <f>封面!B6</f>
        <v xml:space="preserve"> 年 月 日</v>
      </c>
      <c r="C2" s="10"/>
      <c r="D2" s="603"/>
      <c r="E2" s="10"/>
      <c r="F2" s="603"/>
      <c r="G2" s="10"/>
    </row>
    <row r="3" spans="1:21" s="72" customFormat="1" ht="14.5">
      <c r="A3" s="175" t="s">
        <v>18</v>
      </c>
      <c r="D3" s="604" t="s">
        <v>165</v>
      </c>
    </row>
    <row r="4" spans="1:21" s="72" customFormat="1" ht="14.5">
      <c r="A4" s="1140"/>
      <c r="B4" s="1151" t="s">
        <v>166</v>
      </c>
      <c r="C4" s="1151" t="s">
        <v>167</v>
      </c>
      <c r="D4" s="1151" t="s">
        <v>168</v>
      </c>
    </row>
    <row r="5" spans="1:21" s="72" customFormat="1" ht="14.5">
      <c r="A5" s="1141"/>
      <c r="B5" s="1143"/>
      <c r="C5" s="1143"/>
      <c r="D5" s="1143"/>
    </row>
    <row r="6" spans="1:21" s="72" customFormat="1" ht="14.5">
      <c r="A6" s="605" t="s">
        <v>169</v>
      </c>
      <c r="B6" s="606"/>
      <c r="C6" s="607"/>
      <c r="D6" s="607"/>
    </row>
    <row r="7" spans="1:21" s="72" customFormat="1" ht="14.5">
      <c r="A7" s="605" t="s">
        <v>170</v>
      </c>
      <c r="B7" s="606"/>
      <c r="C7" s="608"/>
      <c r="D7" s="608"/>
    </row>
    <row r="8" spans="1:21" s="72" customFormat="1" ht="14.5">
      <c r="A8" s="609" t="s">
        <v>171</v>
      </c>
      <c r="B8" s="610"/>
      <c r="C8" s="608"/>
      <c r="D8" s="608"/>
    </row>
    <row r="9" spans="1:21" s="72" customFormat="1" ht="14.5">
      <c r="A9" s="609" t="s">
        <v>172</v>
      </c>
      <c r="B9" s="610"/>
      <c r="C9" s="611"/>
      <c r="D9" s="611"/>
    </row>
    <row r="10" spans="1:21" s="72" customFormat="1" ht="14.5">
      <c r="A10" s="612" t="s">
        <v>173</v>
      </c>
      <c r="B10" s="613"/>
      <c r="C10" s="614"/>
      <c r="D10" s="614"/>
    </row>
    <row r="11" spans="1:21" s="72" customFormat="1" ht="14.5">
      <c r="A11" s="615"/>
      <c r="B11" s="616"/>
      <c r="C11" s="175"/>
    </row>
    <row r="12" spans="1:21" s="72" customFormat="1" ht="14.5">
      <c r="A12" s="617"/>
      <c r="B12" s="616"/>
      <c r="C12" s="175"/>
    </row>
    <row r="13" spans="1:21" s="72" customFormat="1" ht="14.5">
      <c r="A13" s="175" t="s">
        <v>21</v>
      </c>
      <c r="B13" s="175"/>
      <c r="C13" s="175"/>
      <c r="D13" s="604"/>
    </row>
    <row r="14" spans="1:21" s="72" customFormat="1" ht="15" thickBot="1">
      <c r="A14" s="618" t="s">
        <v>174</v>
      </c>
      <c r="B14" s="619" t="s">
        <v>175</v>
      </c>
      <c r="C14" s="175"/>
      <c r="J14" s="177"/>
      <c r="L14" s="177"/>
      <c r="P14" s="604"/>
      <c r="T14" s="604" t="s">
        <v>165</v>
      </c>
      <c r="U14" s="604"/>
    </row>
    <row r="15" spans="1:21" s="72" customFormat="1" ht="14.5" customHeight="1">
      <c r="A15" s="1142"/>
      <c r="B15" s="1122" t="s">
        <v>176</v>
      </c>
      <c r="C15" s="1123"/>
      <c r="D15" s="1123"/>
      <c r="E15" s="1123"/>
      <c r="F15" s="1124"/>
      <c r="G15" s="1125" t="s">
        <v>177</v>
      </c>
      <c r="H15" s="1126"/>
      <c r="I15" s="1127"/>
      <c r="J15" s="1128" t="s">
        <v>178</v>
      </c>
      <c r="K15" s="1126"/>
      <c r="L15" s="1129"/>
      <c r="M15" s="1125" t="s">
        <v>179</v>
      </c>
      <c r="N15" s="1126"/>
      <c r="O15" s="1127"/>
      <c r="P15" s="1125" t="s">
        <v>180</v>
      </c>
      <c r="Q15" s="1126"/>
      <c r="R15" s="1127"/>
      <c r="S15" s="1128" t="s">
        <v>181</v>
      </c>
      <c r="T15" s="1126"/>
      <c r="U15" s="1127"/>
    </row>
    <row r="16" spans="1:21" s="72" customFormat="1" ht="29.5" thickBot="1">
      <c r="A16" s="1143"/>
      <c r="B16" s="906" t="s">
        <v>182</v>
      </c>
      <c r="C16" s="907" t="s">
        <v>183</v>
      </c>
      <c r="D16" s="1011" t="s">
        <v>184</v>
      </c>
      <c r="E16" s="1011" t="s">
        <v>185</v>
      </c>
      <c r="F16" s="1037" t="s">
        <v>186</v>
      </c>
      <c r="G16" s="659" t="s">
        <v>182</v>
      </c>
      <c r="H16" s="1013" t="s">
        <v>183</v>
      </c>
      <c r="I16" s="1014" t="s">
        <v>184</v>
      </c>
      <c r="J16" s="971" t="s">
        <v>182</v>
      </c>
      <c r="K16" s="1013" t="s">
        <v>183</v>
      </c>
      <c r="L16" s="1015" t="s">
        <v>184</v>
      </c>
      <c r="M16" s="659" t="s">
        <v>182</v>
      </c>
      <c r="N16" s="1013" t="s">
        <v>183</v>
      </c>
      <c r="O16" s="1014" t="s">
        <v>184</v>
      </c>
      <c r="P16" s="659" t="s">
        <v>182</v>
      </c>
      <c r="Q16" s="1013" t="s">
        <v>183</v>
      </c>
      <c r="R16" s="1014" t="s">
        <v>184</v>
      </c>
      <c r="S16" s="971" t="s">
        <v>182</v>
      </c>
      <c r="T16" s="1013" t="s">
        <v>183</v>
      </c>
      <c r="U16" s="1014" t="s">
        <v>184</v>
      </c>
    </row>
    <row r="17" spans="1:21" s="72" customFormat="1" ht="18.75" customHeight="1">
      <c r="A17" s="924" t="s">
        <v>187</v>
      </c>
      <c r="B17" s="1008">
        <f>SUM(B18:B19)</f>
        <v>0</v>
      </c>
      <c r="C17" s="1009">
        <f>SUM(C18:C19)</f>
        <v>0</v>
      </c>
      <c r="D17" s="628">
        <f t="shared" ref="D17:D36" si="0">IFERROR(B17/$B$81,0)</f>
        <v>0</v>
      </c>
      <c r="E17" s="1010"/>
      <c r="F17" s="1038"/>
      <c r="G17" s="1059">
        <f>SUM(G18:G19)</f>
        <v>0</v>
      </c>
      <c r="H17" s="1012">
        <f>SUM(H18:H19)</f>
        <v>0</v>
      </c>
      <c r="I17" s="636">
        <f t="shared" ref="I17:I80" si="1">IFERROR(G17/G$81,0)</f>
        <v>0</v>
      </c>
      <c r="J17" s="1048">
        <f>SUM(J18:J19)</f>
        <v>0</v>
      </c>
      <c r="K17" s="1012">
        <f>SUM(K18:K19)</f>
        <v>0</v>
      </c>
      <c r="L17" s="1016">
        <f t="shared" ref="L17:L80" si="2">IFERROR(J17/J$81,0)</f>
        <v>0</v>
      </c>
      <c r="M17" s="1023">
        <f>SUM(M18:M19)</f>
        <v>0</v>
      </c>
      <c r="N17" s="1009">
        <f>SUM(N18:N19)</f>
        <v>0</v>
      </c>
      <c r="O17" s="636">
        <f t="shared" ref="O17:O80" si="3">IFERROR(M17/M$81,0)</f>
        <v>0</v>
      </c>
      <c r="P17" s="1034">
        <f>SUM(P18:P19)</f>
        <v>0</v>
      </c>
      <c r="Q17" s="646">
        <f>SUM(Q18:Q19)</f>
        <v>0</v>
      </c>
      <c r="R17" s="684">
        <f t="shared" ref="R17:R80" si="4">IFERROR(P17/P$81,0)</f>
        <v>0</v>
      </c>
      <c r="S17" s="1034">
        <f>SUM(S18:S19)</f>
        <v>0</v>
      </c>
      <c r="T17" s="646">
        <f>SUM(T18:T19)</f>
        <v>0</v>
      </c>
      <c r="U17" s="684">
        <f t="shared" ref="U17:U80" si="5">IFERROR(S17/S$81,0)</f>
        <v>0</v>
      </c>
    </row>
    <row r="18" spans="1:21" s="72" customFormat="1" ht="18.75" customHeight="1">
      <c r="A18" s="993" t="s">
        <v>188</v>
      </c>
      <c r="B18" s="982"/>
      <c r="C18" s="623"/>
      <c r="D18" s="573">
        <f t="shared" si="0"/>
        <v>0</v>
      </c>
      <c r="E18" s="621"/>
      <c r="F18" s="1039"/>
      <c r="G18" s="1060"/>
      <c r="H18" s="624"/>
      <c r="I18" s="574">
        <f t="shared" si="1"/>
        <v>0</v>
      </c>
      <c r="J18" s="1049"/>
      <c r="K18" s="624"/>
      <c r="L18" s="1017">
        <f t="shared" si="2"/>
        <v>0</v>
      </c>
      <c r="M18" s="1024"/>
      <c r="N18" s="623"/>
      <c r="O18" s="574">
        <f t="shared" si="3"/>
        <v>0</v>
      </c>
      <c r="P18" s="1024"/>
      <c r="Q18" s="623"/>
      <c r="R18" s="574">
        <f t="shared" si="4"/>
        <v>0</v>
      </c>
      <c r="S18" s="1024"/>
      <c r="T18" s="623"/>
      <c r="U18" s="574">
        <f t="shared" si="5"/>
        <v>0</v>
      </c>
    </row>
    <row r="19" spans="1:21" s="72" customFormat="1" ht="18.75" customHeight="1">
      <c r="A19" s="993" t="s">
        <v>189</v>
      </c>
      <c r="B19" s="982"/>
      <c r="C19" s="623"/>
      <c r="D19" s="573">
        <f t="shared" si="0"/>
        <v>0</v>
      </c>
      <c r="E19" s="621"/>
      <c r="F19" s="1039"/>
      <c r="G19" s="1060"/>
      <c r="H19" s="624"/>
      <c r="I19" s="574">
        <f t="shared" si="1"/>
        <v>0</v>
      </c>
      <c r="J19" s="1049"/>
      <c r="K19" s="624"/>
      <c r="L19" s="1017">
        <f t="shared" si="2"/>
        <v>0</v>
      </c>
      <c r="M19" s="1024"/>
      <c r="N19" s="623"/>
      <c r="O19" s="574">
        <f t="shared" si="3"/>
        <v>0</v>
      </c>
      <c r="P19" s="1024"/>
      <c r="Q19" s="623"/>
      <c r="R19" s="574">
        <f t="shared" si="4"/>
        <v>0</v>
      </c>
      <c r="S19" s="1024"/>
      <c r="T19" s="623"/>
      <c r="U19" s="574">
        <f t="shared" si="5"/>
        <v>0</v>
      </c>
    </row>
    <row r="20" spans="1:21" s="72" customFormat="1" ht="18.75" customHeight="1">
      <c r="A20" s="924" t="s">
        <v>190</v>
      </c>
      <c r="B20" s="983">
        <f>B21+B38</f>
        <v>0</v>
      </c>
      <c r="C20" s="625">
        <f>C21+C38</f>
        <v>0</v>
      </c>
      <c r="D20" s="573">
        <f t="shared" si="0"/>
        <v>0</v>
      </c>
      <c r="E20" s="621"/>
      <c r="F20" s="1039"/>
      <c r="G20" s="1026">
        <f>G21+G38</f>
        <v>0</v>
      </c>
      <c r="H20" s="626">
        <f>H21+H38</f>
        <v>0</v>
      </c>
      <c r="I20" s="574">
        <f t="shared" si="1"/>
        <v>0</v>
      </c>
      <c r="J20" s="1022">
        <f>J21+J38</f>
        <v>0</v>
      </c>
      <c r="K20" s="626">
        <f>K21+K38</f>
        <v>0</v>
      </c>
      <c r="L20" s="1017">
        <f t="shared" si="2"/>
        <v>0</v>
      </c>
      <c r="M20" s="1025">
        <f>M21+M38</f>
        <v>0</v>
      </c>
      <c r="N20" s="625">
        <f>N21+N38</f>
        <v>0</v>
      </c>
      <c r="O20" s="574">
        <f t="shared" si="3"/>
        <v>0</v>
      </c>
      <c r="P20" s="1025">
        <f>P21+P38</f>
        <v>0</v>
      </c>
      <c r="Q20" s="625">
        <f>Q21+Q38</f>
        <v>0</v>
      </c>
      <c r="R20" s="574">
        <f t="shared" si="4"/>
        <v>0</v>
      </c>
      <c r="S20" s="1025">
        <f>S21+S38</f>
        <v>0</v>
      </c>
      <c r="T20" s="625">
        <f>T21+T38</f>
        <v>0</v>
      </c>
      <c r="U20" s="574">
        <f t="shared" si="5"/>
        <v>0</v>
      </c>
    </row>
    <row r="21" spans="1:21" s="72" customFormat="1" ht="18.75" customHeight="1">
      <c r="A21" s="994" t="s">
        <v>191</v>
      </c>
      <c r="B21" s="983">
        <f>B22+B25+B32+B34</f>
        <v>0</v>
      </c>
      <c r="C21" s="625">
        <f>C22+C25+C32+C34</f>
        <v>0</v>
      </c>
      <c r="D21" s="573">
        <f t="shared" si="0"/>
        <v>0</v>
      </c>
      <c r="E21" s="627"/>
      <c r="F21" s="1040"/>
      <c r="G21" s="1026">
        <f>G22+G25+G32+G34</f>
        <v>0</v>
      </c>
      <c r="H21" s="626">
        <f>H22+H25+H32+H34</f>
        <v>0</v>
      </c>
      <c r="I21" s="574">
        <f t="shared" si="1"/>
        <v>0</v>
      </c>
      <c r="J21" s="1022">
        <f>J22+J25+J32+J34</f>
        <v>0</v>
      </c>
      <c r="K21" s="626">
        <f>K22+K25+K32+K34</f>
        <v>0</v>
      </c>
      <c r="L21" s="1017">
        <f t="shared" si="2"/>
        <v>0</v>
      </c>
      <c r="M21" s="1025">
        <f>M22+M25+M32+M34</f>
        <v>0</v>
      </c>
      <c r="N21" s="625">
        <f>N22+N25+N32+N34</f>
        <v>0</v>
      </c>
      <c r="O21" s="574">
        <f t="shared" si="3"/>
        <v>0</v>
      </c>
      <c r="P21" s="1025">
        <f>P22+P25+P32+P34</f>
        <v>0</v>
      </c>
      <c r="Q21" s="625">
        <f>Q22+Q25+Q32+Q34</f>
        <v>0</v>
      </c>
      <c r="R21" s="574">
        <f t="shared" si="4"/>
        <v>0</v>
      </c>
      <c r="S21" s="1025">
        <f>S22+S25+S32+S34</f>
        <v>0</v>
      </c>
      <c r="T21" s="625">
        <f>T22+T25+T32+T34</f>
        <v>0</v>
      </c>
      <c r="U21" s="574">
        <f t="shared" si="5"/>
        <v>0</v>
      </c>
    </row>
    <row r="22" spans="1:21" s="72" customFormat="1" ht="18.75" customHeight="1">
      <c r="A22" s="995" t="s">
        <v>192</v>
      </c>
      <c r="B22" s="982"/>
      <c r="C22" s="623"/>
      <c r="D22" s="573">
        <f t="shared" si="0"/>
        <v>0</v>
      </c>
      <c r="E22" s="621"/>
      <c r="F22" s="1039"/>
      <c r="G22" s="1060"/>
      <c r="H22" s="624"/>
      <c r="I22" s="574">
        <f t="shared" si="1"/>
        <v>0</v>
      </c>
      <c r="J22" s="1049"/>
      <c r="K22" s="624"/>
      <c r="L22" s="1017">
        <f t="shared" si="2"/>
        <v>0</v>
      </c>
      <c r="M22" s="1024"/>
      <c r="N22" s="623"/>
      <c r="O22" s="574">
        <f t="shared" si="3"/>
        <v>0</v>
      </c>
      <c r="P22" s="1024"/>
      <c r="Q22" s="623"/>
      <c r="R22" s="574">
        <f t="shared" si="4"/>
        <v>0</v>
      </c>
      <c r="S22" s="1024"/>
      <c r="T22" s="623"/>
      <c r="U22" s="574">
        <f t="shared" si="5"/>
        <v>0</v>
      </c>
    </row>
    <row r="23" spans="1:21" s="72" customFormat="1" ht="18.75" customHeight="1">
      <c r="A23" s="996" t="s">
        <v>193</v>
      </c>
      <c r="B23" s="982"/>
      <c r="C23" s="623"/>
      <c r="D23" s="573">
        <f t="shared" si="0"/>
        <v>0</v>
      </c>
      <c r="E23" s="621"/>
      <c r="F23" s="1039"/>
      <c r="G23" s="1060"/>
      <c r="H23" s="624"/>
      <c r="I23" s="574">
        <f t="shared" si="1"/>
        <v>0</v>
      </c>
      <c r="J23" s="1049"/>
      <c r="K23" s="624"/>
      <c r="L23" s="1017">
        <f t="shared" si="2"/>
        <v>0</v>
      </c>
      <c r="M23" s="1024"/>
      <c r="N23" s="623"/>
      <c r="O23" s="574">
        <f t="shared" si="3"/>
        <v>0</v>
      </c>
      <c r="P23" s="1024"/>
      <c r="Q23" s="623"/>
      <c r="R23" s="574">
        <f t="shared" si="4"/>
        <v>0</v>
      </c>
      <c r="S23" s="1024"/>
      <c r="T23" s="623"/>
      <c r="U23" s="574">
        <f t="shared" si="5"/>
        <v>0</v>
      </c>
    </row>
    <row r="24" spans="1:21" s="72" customFormat="1" ht="18.75" customHeight="1">
      <c r="A24" s="996" t="s">
        <v>194</v>
      </c>
      <c r="B24" s="982"/>
      <c r="C24" s="623"/>
      <c r="D24" s="573">
        <f t="shared" si="0"/>
        <v>0</v>
      </c>
      <c r="E24" s="621"/>
      <c r="F24" s="1039"/>
      <c r="G24" s="1060"/>
      <c r="H24" s="624"/>
      <c r="I24" s="574">
        <f t="shared" si="1"/>
        <v>0</v>
      </c>
      <c r="J24" s="1049"/>
      <c r="K24" s="624"/>
      <c r="L24" s="1017">
        <f t="shared" si="2"/>
        <v>0</v>
      </c>
      <c r="M24" s="1024"/>
      <c r="N24" s="623"/>
      <c r="O24" s="574">
        <f t="shared" si="3"/>
        <v>0</v>
      </c>
      <c r="P24" s="1024"/>
      <c r="Q24" s="623"/>
      <c r="R24" s="574">
        <f t="shared" si="4"/>
        <v>0</v>
      </c>
      <c r="S24" s="1024"/>
      <c r="T24" s="623"/>
      <c r="U24" s="574">
        <f t="shared" si="5"/>
        <v>0</v>
      </c>
    </row>
    <row r="25" spans="1:21" s="600" customFormat="1" ht="18.75" customHeight="1">
      <c r="A25" s="995" t="s">
        <v>195</v>
      </c>
      <c r="B25" s="983">
        <f>SUM(B26:B31)</f>
        <v>0</v>
      </c>
      <c r="C25" s="625">
        <f>SUM(C26:C31)</f>
        <v>0</v>
      </c>
      <c r="D25" s="628">
        <f t="shared" si="0"/>
        <v>0</v>
      </c>
      <c r="E25" s="629"/>
      <c r="F25" s="1041"/>
      <c r="G25" s="1026">
        <f>SUM(G26:G31)</f>
        <v>0</v>
      </c>
      <c r="H25" s="626">
        <f>SUM(H26:H31)</f>
        <v>0</v>
      </c>
      <c r="I25" s="574">
        <f t="shared" si="1"/>
        <v>0</v>
      </c>
      <c r="J25" s="1022">
        <f>SUM(J26:J31)</f>
        <v>0</v>
      </c>
      <c r="K25" s="626">
        <f>SUM(K26:K31)</f>
        <v>0</v>
      </c>
      <c r="L25" s="1017">
        <f t="shared" si="2"/>
        <v>0</v>
      </c>
      <c r="M25" s="1026">
        <f>SUM(M26:M31)</f>
        <v>0</v>
      </c>
      <c r="N25" s="626">
        <f>SUM(N26:N31)</f>
        <v>0</v>
      </c>
      <c r="O25" s="574">
        <f t="shared" si="3"/>
        <v>0</v>
      </c>
      <c r="P25" s="1026">
        <f>SUM(P26:P31)</f>
        <v>0</v>
      </c>
      <c r="Q25" s="626">
        <f>SUM(Q26:Q31)</f>
        <v>0</v>
      </c>
      <c r="R25" s="636">
        <f t="shared" si="4"/>
        <v>0</v>
      </c>
      <c r="S25" s="1026">
        <f>SUM(S26:S31)</f>
        <v>0</v>
      </c>
      <c r="T25" s="626">
        <f>SUM(T26:T31)</f>
        <v>0</v>
      </c>
      <c r="U25" s="636">
        <f t="shared" si="5"/>
        <v>0</v>
      </c>
    </row>
    <row r="26" spans="1:21" s="71" customFormat="1" ht="18.75" customHeight="1">
      <c r="A26" s="996" t="s">
        <v>196</v>
      </c>
      <c r="B26" s="984"/>
      <c r="C26" s="630"/>
      <c r="D26" s="573">
        <f t="shared" si="0"/>
        <v>0</v>
      </c>
      <c r="E26" s="627"/>
      <c r="F26" s="1040"/>
      <c r="G26" s="1061"/>
      <c r="H26" s="631"/>
      <c r="I26" s="574">
        <f t="shared" si="1"/>
        <v>0</v>
      </c>
      <c r="J26" s="1050"/>
      <c r="K26" s="631"/>
      <c r="L26" s="1017">
        <f t="shared" si="2"/>
        <v>0</v>
      </c>
      <c r="M26" s="1027"/>
      <c r="N26" s="630"/>
      <c r="O26" s="574">
        <f t="shared" si="3"/>
        <v>0</v>
      </c>
      <c r="P26" s="1027"/>
      <c r="Q26" s="630"/>
      <c r="R26" s="636">
        <f t="shared" si="4"/>
        <v>0</v>
      </c>
      <c r="S26" s="1028"/>
      <c r="T26" s="629"/>
      <c r="U26" s="574">
        <f t="shared" si="5"/>
        <v>0</v>
      </c>
    </row>
    <row r="27" spans="1:21" s="71" customFormat="1" ht="18.75" customHeight="1">
      <c r="A27" s="997" t="s">
        <v>197</v>
      </c>
      <c r="B27" s="984"/>
      <c r="C27" s="630"/>
      <c r="D27" s="573">
        <f t="shared" si="0"/>
        <v>0</v>
      </c>
      <c r="E27" s="627"/>
      <c r="F27" s="1040"/>
      <c r="G27" s="1061"/>
      <c r="H27" s="631"/>
      <c r="I27" s="574">
        <f t="shared" si="1"/>
        <v>0</v>
      </c>
      <c r="J27" s="1050"/>
      <c r="K27" s="631"/>
      <c r="L27" s="1017">
        <f t="shared" si="2"/>
        <v>0</v>
      </c>
      <c r="M27" s="1027"/>
      <c r="N27" s="630"/>
      <c r="O27" s="574">
        <f t="shared" si="3"/>
        <v>0</v>
      </c>
      <c r="P27" s="1027"/>
      <c r="Q27" s="630"/>
      <c r="R27" s="636">
        <f t="shared" si="4"/>
        <v>0</v>
      </c>
      <c r="S27" s="1028"/>
      <c r="T27" s="629"/>
      <c r="U27" s="574">
        <f t="shared" si="5"/>
        <v>0</v>
      </c>
    </row>
    <row r="28" spans="1:21" s="71" customFormat="1" ht="18.75" customHeight="1">
      <c r="A28" s="997" t="s">
        <v>198</v>
      </c>
      <c r="B28" s="984"/>
      <c r="C28" s="630"/>
      <c r="D28" s="573">
        <f t="shared" si="0"/>
        <v>0</v>
      </c>
      <c r="E28" s="627"/>
      <c r="F28" s="1040"/>
      <c r="G28" s="1061"/>
      <c r="H28" s="631"/>
      <c r="I28" s="574">
        <f t="shared" si="1"/>
        <v>0</v>
      </c>
      <c r="J28" s="1051"/>
      <c r="K28" s="632"/>
      <c r="L28" s="1017">
        <f t="shared" si="2"/>
        <v>0</v>
      </c>
      <c r="M28" s="1028"/>
      <c r="N28" s="629"/>
      <c r="O28" s="574">
        <f t="shared" si="3"/>
        <v>0</v>
      </c>
      <c r="P28" s="1028"/>
      <c r="Q28" s="629"/>
      <c r="R28" s="574">
        <f t="shared" si="4"/>
        <v>0</v>
      </c>
      <c r="S28" s="1028"/>
      <c r="T28" s="629"/>
      <c r="U28" s="574">
        <f t="shared" si="5"/>
        <v>0</v>
      </c>
    </row>
    <row r="29" spans="1:21" s="600" customFormat="1" ht="18.75" customHeight="1">
      <c r="A29" s="996" t="s">
        <v>199</v>
      </c>
      <c r="B29" s="985"/>
      <c r="C29" s="629"/>
      <c r="D29" s="628">
        <f t="shared" si="0"/>
        <v>0</v>
      </c>
      <c r="E29" s="627"/>
      <c r="F29" s="1040"/>
      <c r="G29" s="1062"/>
      <c r="H29" s="632"/>
      <c r="I29" s="574">
        <f t="shared" si="1"/>
        <v>0</v>
      </c>
      <c r="J29" s="1051"/>
      <c r="K29" s="632"/>
      <c r="L29" s="1017">
        <f t="shared" si="2"/>
        <v>0</v>
      </c>
      <c r="M29" s="1028"/>
      <c r="N29" s="629"/>
      <c r="O29" s="574">
        <f t="shared" si="3"/>
        <v>0</v>
      </c>
      <c r="P29" s="1028"/>
      <c r="Q29" s="629"/>
      <c r="R29" s="636">
        <f t="shared" si="4"/>
        <v>0</v>
      </c>
      <c r="S29" s="1028"/>
      <c r="T29" s="629"/>
      <c r="U29" s="636">
        <f t="shared" si="5"/>
        <v>0</v>
      </c>
    </row>
    <row r="30" spans="1:21" s="600" customFormat="1" ht="18.75" customHeight="1">
      <c r="A30" s="996" t="s">
        <v>200</v>
      </c>
      <c r="B30" s="985"/>
      <c r="C30" s="629"/>
      <c r="D30" s="628">
        <f t="shared" si="0"/>
        <v>0</v>
      </c>
      <c r="E30" s="627"/>
      <c r="F30" s="1040"/>
      <c r="G30" s="1062"/>
      <c r="H30" s="632"/>
      <c r="I30" s="574">
        <f t="shared" si="1"/>
        <v>0</v>
      </c>
      <c r="J30" s="1051"/>
      <c r="K30" s="632"/>
      <c r="L30" s="1017">
        <f t="shared" si="2"/>
        <v>0</v>
      </c>
      <c r="M30" s="1028"/>
      <c r="N30" s="629"/>
      <c r="O30" s="574">
        <f t="shared" si="3"/>
        <v>0</v>
      </c>
      <c r="P30" s="1028"/>
      <c r="Q30" s="629"/>
      <c r="R30" s="636">
        <f t="shared" si="4"/>
        <v>0</v>
      </c>
      <c r="S30" s="1028"/>
      <c r="T30" s="629"/>
      <c r="U30" s="636">
        <f t="shared" si="5"/>
        <v>0</v>
      </c>
    </row>
    <row r="31" spans="1:21" s="600" customFormat="1" ht="18.75" customHeight="1">
      <c r="A31" s="996" t="s">
        <v>201</v>
      </c>
      <c r="B31" s="985"/>
      <c r="C31" s="629"/>
      <c r="D31" s="628">
        <f t="shared" si="0"/>
        <v>0</v>
      </c>
      <c r="E31" s="627"/>
      <c r="F31" s="1040"/>
      <c r="G31" s="1062"/>
      <c r="H31" s="632"/>
      <c r="I31" s="574">
        <f t="shared" si="1"/>
        <v>0</v>
      </c>
      <c r="J31" s="1051"/>
      <c r="K31" s="632"/>
      <c r="L31" s="1017">
        <f t="shared" si="2"/>
        <v>0</v>
      </c>
      <c r="M31" s="1028"/>
      <c r="N31" s="629"/>
      <c r="O31" s="574">
        <f t="shared" si="3"/>
        <v>0</v>
      </c>
      <c r="P31" s="1028"/>
      <c r="Q31" s="629"/>
      <c r="R31" s="636">
        <f t="shared" si="4"/>
        <v>0</v>
      </c>
      <c r="S31" s="1028"/>
      <c r="T31" s="629"/>
      <c r="U31" s="636">
        <f t="shared" si="5"/>
        <v>0</v>
      </c>
    </row>
    <row r="32" spans="1:21" s="601" customFormat="1" ht="18.75" customHeight="1">
      <c r="A32" s="995" t="s">
        <v>202</v>
      </c>
      <c r="B32" s="984"/>
      <c r="C32" s="630"/>
      <c r="D32" s="573">
        <f t="shared" si="0"/>
        <v>0</v>
      </c>
      <c r="E32" s="627"/>
      <c r="F32" s="1040"/>
      <c r="G32" s="1062"/>
      <c r="H32" s="632"/>
      <c r="I32" s="574">
        <f t="shared" si="1"/>
        <v>0</v>
      </c>
      <c r="J32" s="1051"/>
      <c r="K32" s="632"/>
      <c r="L32" s="1017">
        <f t="shared" si="2"/>
        <v>0</v>
      </c>
      <c r="M32" s="1028"/>
      <c r="N32" s="629"/>
      <c r="O32" s="574">
        <f t="shared" si="3"/>
        <v>0</v>
      </c>
      <c r="P32" s="1028"/>
      <c r="Q32" s="629"/>
      <c r="R32" s="636">
        <f t="shared" si="4"/>
        <v>0</v>
      </c>
      <c r="S32" s="1028"/>
      <c r="T32" s="629"/>
      <c r="U32" s="574">
        <f t="shared" si="5"/>
        <v>0</v>
      </c>
    </row>
    <row r="33" spans="1:21" s="602" customFormat="1" ht="18.75" customHeight="1">
      <c r="A33" s="995" t="s">
        <v>203</v>
      </c>
      <c r="B33" s="985"/>
      <c r="C33" s="629"/>
      <c r="D33" s="628">
        <f t="shared" si="0"/>
        <v>0</v>
      </c>
      <c r="E33" s="627"/>
      <c r="F33" s="1040"/>
      <c r="G33" s="1062"/>
      <c r="H33" s="632"/>
      <c r="I33" s="574">
        <f t="shared" si="1"/>
        <v>0</v>
      </c>
      <c r="J33" s="1051"/>
      <c r="K33" s="632"/>
      <c r="L33" s="1017">
        <f t="shared" si="2"/>
        <v>0</v>
      </c>
      <c r="M33" s="1028"/>
      <c r="N33" s="629"/>
      <c r="O33" s="574">
        <f t="shared" si="3"/>
        <v>0</v>
      </c>
      <c r="P33" s="1028"/>
      <c r="Q33" s="629"/>
      <c r="R33" s="636">
        <f t="shared" si="4"/>
        <v>0</v>
      </c>
      <c r="S33" s="1028"/>
      <c r="T33" s="629"/>
      <c r="U33" s="636">
        <f t="shared" si="5"/>
        <v>0</v>
      </c>
    </row>
    <row r="34" spans="1:21" s="72" customFormat="1" ht="18.75" customHeight="1">
      <c r="A34" s="998" t="s">
        <v>204</v>
      </c>
      <c r="B34" s="986"/>
      <c r="C34" s="633"/>
      <c r="D34" s="573">
        <f t="shared" si="0"/>
        <v>0</v>
      </c>
      <c r="E34" s="634"/>
      <c r="F34" s="1042"/>
      <c r="G34" s="1063"/>
      <c r="H34" s="635"/>
      <c r="I34" s="574">
        <f t="shared" si="1"/>
        <v>0</v>
      </c>
      <c r="J34" s="1052"/>
      <c r="K34" s="635"/>
      <c r="L34" s="1017">
        <f t="shared" si="2"/>
        <v>0</v>
      </c>
      <c r="M34" s="1029"/>
      <c r="N34" s="633"/>
      <c r="O34" s="574">
        <f t="shared" si="3"/>
        <v>0</v>
      </c>
      <c r="P34" s="1029"/>
      <c r="Q34" s="633"/>
      <c r="R34" s="636">
        <f t="shared" si="4"/>
        <v>0</v>
      </c>
      <c r="S34" s="1029"/>
      <c r="T34" s="633"/>
      <c r="U34" s="574">
        <f t="shared" si="5"/>
        <v>0</v>
      </c>
    </row>
    <row r="35" spans="1:21" s="600" customFormat="1" ht="18.75" customHeight="1">
      <c r="A35" s="998" t="s">
        <v>205</v>
      </c>
      <c r="B35" s="986"/>
      <c r="C35" s="633"/>
      <c r="D35" s="628">
        <f t="shared" si="0"/>
        <v>0</v>
      </c>
      <c r="E35" s="634"/>
      <c r="F35" s="1042"/>
      <c r="G35" s="1063"/>
      <c r="H35" s="635"/>
      <c r="I35" s="574">
        <f t="shared" si="1"/>
        <v>0</v>
      </c>
      <c r="J35" s="1052"/>
      <c r="K35" s="635"/>
      <c r="L35" s="1017">
        <f t="shared" si="2"/>
        <v>0</v>
      </c>
      <c r="M35" s="1029"/>
      <c r="N35" s="633"/>
      <c r="O35" s="574">
        <f t="shared" si="3"/>
        <v>0</v>
      </c>
      <c r="P35" s="1029"/>
      <c r="Q35" s="633"/>
      <c r="R35" s="636">
        <f t="shared" si="4"/>
        <v>0</v>
      </c>
      <c r="S35" s="1029"/>
      <c r="T35" s="633"/>
      <c r="U35" s="636">
        <f t="shared" si="5"/>
        <v>0</v>
      </c>
    </row>
    <row r="36" spans="1:21" s="600" customFormat="1" ht="18.75" customHeight="1">
      <c r="A36" s="998" t="s">
        <v>206</v>
      </c>
      <c r="B36" s="986"/>
      <c r="C36" s="633"/>
      <c r="D36" s="628">
        <f t="shared" si="0"/>
        <v>0</v>
      </c>
      <c r="E36" s="634"/>
      <c r="F36" s="1042"/>
      <c r="G36" s="1063"/>
      <c r="H36" s="635"/>
      <c r="I36" s="574">
        <f t="shared" si="1"/>
        <v>0</v>
      </c>
      <c r="J36" s="1052"/>
      <c r="K36" s="635"/>
      <c r="L36" s="1017">
        <f t="shared" si="2"/>
        <v>0</v>
      </c>
      <c r="M36" s="1029"/>
      <c r="N36" s="633"/>
      <c r="O36" s="574">
        <f t="shared" si="3"/>
        <v>0</v>
      </c>
      <c r="P36" s="1029"/>
      <c r="Q36" s="633"/>
      <c r="R36" s="636">
        <f t="shared" si="4"/>
        <v>0</v>
      </c>
      <c r="S36" s="1029"/>
      <c r="T36" s="633"/>
      <c r="U36" s="636">
        <f t="shared" si="5"/>
        <v>0</v>
      </c>
    </row>
    <row r="37" spans="1:21" s="600" customFormat="1" ht="18.75" customHeight="1">
      <c r="A37" s="998" t="s">
        <v>207</v>
      </c>
      <c r="B37" s="986"/>
      <c r="C37" s="633"/>
      <c r="D37" s="628">
        <f t="shared" ref="D37:D81" si="6">IFERROR(B37/$B$81,0)</f>
        <v>0</v>
      </c>
      <c r="E37" s="634"/>
      <c r="F37" s="1042"/>
      <c r="G37" s="1063"/>
      <c r="H37" s="635"/>
      <c r="I37" s="574">
        <f t="shared" si="1"/>
        <v>0</v>
      </c>
      <c r="J37" s="1052"/>
      <c r="K37" s="635"/>
      <c r="L37" s="1017">
        <f t="shared" si="2"/>
        <v>0</v>
      </c>
      <c r="M37" s="1029"/>
      <c r="N37" s="633"/>
      <c r="O37" s="574">
        <f t="shared" si="3"/>
        <v>0</v>
      </c>
      <c r="P37" s="1029"/>
      <c r="Q37" s="633"/>
      <c r="R37" s="636">
        <f t="shared" si="4"/>
        <v>0</v>
      </c>
      <c r="S37" s="1029"/>
      <c r="T37" s="633"/>
      <c r="U37" s="636">
        <f t="shared" si="5"/>
        <v>0</v>
      </c>
    </row>
    <row r="38" spans="1:21" s="72" customFormat="1" ht="18.75" customHeight="1">
      <c r="A38" s="999" t="s">
        <v>208</v>
      </c>
      <c r="B38" s="986"/>
      <c r="C38" s="633"/>
      <c r="D38" s="573">
        <f t="shared" si="6"/>
        <v>0</v>
      </c>
      <c r="E38" s="634"/>
      <c r="F38" s="1042"/>
      <c r="G38" s="1063"/>
      <c r="H38" s="635"/>
      <c r="I38" s="574">
        <f t="shared" si="1"/>
        <v>0</v>
      </c>
      <c r="J38" s="1052"/>
      <c r="K38" s="635"/>
      <c r="L38" s="1017">
        <f t="shared" si="2"/>
        <v>0</v>
      </c>
      <c r="M38" s="1029"/>
      <c r="N38" s="633"/>
      <c r="O38" s="574">
        <f t="shared" si="3"/>
        <v>0</v>
      </c>
      <c r="P38" s="1029"/>
      <c r="Q38" s="633"/>
      <c r="R38" s="574">
        <f t="shared" si="4"/>
        <v>0</v>
      </c>
      <c r="S38" s="1029"/>
      <c r="T38" s="633"/>
      <c r="U38" s="574">
        <f t="shared" si="5"/>
        <v>0</v>
      </c>
    </row>
    <row r="39" spans="1:21" s="72" customFormat="1" ht="14.5">
      <c r="A39" s="995" t="s">
        <v>209</v>
      </c>
      <c r="B39" s="986"/>
      <c r="C39" s="633"/>
      <c r="D39" s="573">
        <f t="shared" si="6"/>
        <v>0</v>
      </c>
      <c r="E39" s="634"/>
      <c r="F39" s="1042"/>
      <c r="G39" s="1063"/>
      <c r="H39" s="635"/>
      <c r="I39" s="574">
        <f t="shared" si="1"/>
        <v>0</v>
      </c>
      <c r="J39" s="1052"/>
      <c r="K39" s="635"/>
      <c r="L39" s="1017">
        <f t="shared" si="2"/>
        <v>0</v>
      </c>
      <c r="M39" s="1029"/>
      <c r="N39" s="633"/>
      <c r="O39" s="574">
        <f t="shared" si="3"/>
        <v>0</v>
      </c>
      <c r="P39" s="1029"/>
      <c r="Q39" s="633"/>
      <c r="R39" s="574">
        <f t="shared" si="4"/>
        <v>0</v>
      </c>
      <c r="S39" s="1029"/>
      <c r="T39" s="633"/>
      <c r="U39" s="574">
        <f t="shared" si="5"/>
        <v>0</v>
      </c>
    </row>
    <row r="40" spans="1:21" s="72" customFormat="1" ht="14.5">
      <c r="A40" s="995" t="s">
        <v>210</v>
      </c>
      <c r="B40" s="986"/>
      <c r="C40" s="633"/>
      <c r="D40" s="573">
        <f t="shared" si="6"/>
        <v>0</v>
      </c>
      <c r="E40" s="634"/>
      <c r="F40" s="1042"/>
      <c r="G40" s="1063"/>
      <c r="H40" s="635"/>
      <c r="I40" s="574">
        <f t="shared" si="1"/>
        <v>0</v>
      </c>
      <c r="J40" s="1052"/>
      <c r="K40" s="635"/>
      <c r="L40" s="1017">
        <f t="shared" si="2"/>
        <v>0</v>
      </c>
      <c r="M40" s="1029"/>
      <c r="N40" s="633"/>
      <c r="O40" s="574">
        <f t="shared" si="3"/>
        <v>0</v>
      </c>
      <c r="P40" s="1029"/>
      <c r="Q40" s="633"/>
      <c r="R40" s="574">
        <f t="shared" si="4"/>
        <v>0</v>
      </c>
      <c r="S40" s="1029"/>
      <c r="T40" s="633"/>
      <c r="U40" s="574">
        <f t="shared" si="5"/>
        <v>0</v>
      </c>
    </row>
    <row r="41" spans="1:21" s="72" customFormat="1" ht="14.5">
      <c r="A41" s="922" t="s">
        <v>211</v>
      </c>
      <c r="B41" s="983">
        <f>SUM(B42,B58)</f>
        <v>0</v>
      </c>
      <c r="C41" s="625">
        <f>SUM(C42,C58)</f>
        <v>0</v>
      </c>
      <c r="D41" s="628">
        <f t="shared" si="6"/>
        <v>0</v>
      </c>
      <c r="E41" s="621"/>
      <c r="F41" s="1039"/>
      <c r="G41" s="1026">
        <f>SUM(G42,G58)</f>
        <v>0</v>
      </c>
      <c r="H41" s="626">
        <f>SUM(H42,H58)</f>
        <v>0</v>
      </c>
      <c r="I41" s="574">
        <f t="shared" si="1"/>
        <v>0</v>
      </c>
      <c r="J41" s="1022">
        <f>SUM(J42,J58)</f>
        <v>0</v>
      </c>
      <c r="K41" s="626">
        <f>SUM(K42,K58)</f>
        <v>0</v>
      </c>
      <c r="L41" s="1017">
        <f t="shared" si="2"/>
        <v>0</v>
      </c>
      <c r="M41" s="1025">
        <f>SUM(M42,M58)</f>
        <v>0</v>
      </c>
      <c r="N41" s="625">
        <f>SUM(N42,N58)</f>
        <v>0</v>
      </c>
      <c r="O41" s="574">
        <f t="shared" si="3"/>
        <v>0</v>
      </c>
      <c r="P41" s="1025">
        <f>SUM(P42,P58)</f>
        <v>0</v>
      </c>
      <c r="Q41" s="625">
        <f>SUM(Q42,Q58)</f>
        <v>0</v>
      </c>
      <c r="R41" s="574">
        <f t="shared" si="4"/>
        <v>0</v>
      </c>
      <c r="S41" s="1025">
        <f>SUM(S42,S58)</f>
        <v>0</v>
      </c>
      <c r="T41" s="625">
        <f>SUM(T42,T58)</f>
        <v>0</v>
      </c>
      <c r="U41" s="574">
        <f t="shared" si="5"/>
        <v>0</v>
      </c>
    </row>
    <row r="42" spans="1:21" s="600" customFormat="1" ht="18.75" customHeight="1">
      <c r="A42" s="993" t="s">
        <v>212</v>
      </c>
      <c r="B42" s="983">
        <f>SUM(B45:B56)-B52-B53-B55</f>
        <v>0</v>
      </c>
      <c r="C42" s="625">
        <f>SUM(C45:C56)-C52-C53-C55</f>
        <v>0</v>
      </c>
      <c r="D42" s="628">
        <f t="shared" si="6"/>
        <v>0</v>
      </c>
      <c r="E42" s="627"/>
      <c r="F42" s="1040"/>
      <c r="G42" s="1025">
        <f>SUM(G45:G56)-G52-G53-G55</f>
        <v>0</v>
      </c>
      <c r="H42" s="625">
        <f>SUM(H45:H56)-H52-H53-H55</f>
        <v>0</v>
      </c>
      <c r="I42" s="574">
        <f t="shared" si="1"/>
        <v>0</v>
      </c>
      <c r="J42" s="983">
        <f>SUM(J45:J56)-J52-J53-J55</f>
        <v>0</v>
      </c>
      <c r="K42" s="625">
        <f>SUM(K45:K56)-K52-K53-K55</f>
        <v>0</v>
      </c>
      <c r="L42" s="1017">
        <f t="shared" si="2"/>
        <v>0</v>
      </c>
      <c r="M42" s="1025">
        <f>SUM(M45:M56)-M52-M53-M55</f>
        <v>0</v>
      </c>
      <c r="N42" s="625">
        <f>SUM(N45:N56)-N52-N53-N55</f>
        <v>0</v>
      </c>
      <c r="O42" s="574">
        <f t="shared" si="3"/>
        <v>0</v>
      </c>
      <c r="P42" s="1025">
        <f>SUM(P45:P56)-P52-P53-P55</f>
        <v>0</v>
      </c>
      <c r="Q42" s="625">
        <f>SUM(Q45:Q56)-Q52-Q53-Q55</f>
        <v>0</v>
      </c>
      <c r="R42" s="636">
        <f t="shared" si="4"/>
        <v>0</v>
      </c>
      <c r="S42" s="1025">
        <f>SUM(S45:S56)-S52-S53-S55</f>
        <v>0</v>
      </c>
      <c r="T42" s="625">
        <f>SUM(T45:T56)-T52-T53-T55</f>
        <v>0</v>
      </c>
      <c r="U42" s="636">
        <f t="shared" si="5"/>
        <v>0</v>
      </c>
    </row>
    <row r="43" spans="1:21" s="72" customFormat="1" ht="14.5">
      <c r="A43" s="1000" t="s">
        <v>213</v>
      </c>
      <c r="B43" s="985"/>
      <c r="C43" s="629"/>
      <c r="D43" s="573">
        <f t="shared" si="6"/>
        <v>0</v>
      </c>
      <c r="E43" s="627"/>
      <c r="F43" s="1040"/>
      <c r="G43" s="1062"/>
      <c r="H43" s="632"/>
      <c r="I43" s="574">
        <f t="shared" si="1"/>
        <v>0</v>
      </c>
      <c r="J43" s="1051"/>
      <c r="K43" s="632"/>
      <c r="L43" s="1017">
        <f t="shared" si="2"/>
        <v>0</v>
      </c>
      <c r="M43" s="1028"/>
      <c r="N43" s="629"/>
      <c r="O43" s="574">
        <f t="shared" si="3"/>
        <v>0</v>
      </c>
      <c r="P43" s="1028"/>
      <c r="Q43" s="629"/>
      <c r="R43" s="574">
        <f t="shared" si="4"/>
        <v>0</v>
      </c>
      <c r="S43" s="1028"/>
      <c r="T43" s="629"/>
      <c r="U43" s="574">
        <f t="shared" si="5"/>
        <v>0</v>
      </c>
    </row>
    <row r="44" spans="1:21" s="72" customFormat="1" ht="14.5">
      <c r="A44" s="1000" t="s">
        <v>214</v>
      </c>
      <c r="B44" s="985"/>
      <c r="C44" s="629"/>
      <c r="D44" s="573">
        <f t="shared" si="6"/>
        <v>0</v>
      </c>
      <c r="E44" s="627"/>
      <c r="F44" s="1040"/>
      <c r="G44" s="1062"/>
      <c r="H44" s="632"/>
      <c r="I44" s="574">
        <f t="shared" si="1"/>
        <v>0</v>
      </c>
      <c r="J44" s="1051"/>
      <c r="K44" s="632"/>
      <c r="L44" s="1017">
        <f t="shared" si="2"/>
        <v>0</v>
      </c>
      <c r="M44" s="1028"/>
      <c r="N44" s="629"/>
      <c r="O44" s="574">
        <f t="shared" si="3"/>
        <v>0</v>
      </c>
      <c r="P44" s="1028"/>
      <c r="Q44" s="629"/>
      <c r="R44" s="574">
        <f t="shared" si="4"/>
        <v>0</v>
      </c>
      <c r="S44" s="1028"/>
      <c r="T44" s="629"/>
      <c r="U44" s="574">
        <f t="shared" si="5"/>
        <v>0</v>
      </c>
    </row>
    <row r="45" spans="1:21" s="72" customFormat="1" ht="18.75" customHeight="1">
      <c r="A45" s="1000" t="s">
        <v>215</v>
      </c>
      <c r="B45" s="985"/>
      <c r="C45" s="629"/>
      <c r="D45" s="573">
        <f t="shared" si="6"/>
        <v>0</v>
      </c>
      <c r="E45" s="627"/>
      <c r="F45" s="1040"/>
      <c r="G45" s="1062"/>
      <c r="H45" s="632"/>
      <c r="I45" s="574">
        <f t="shared" si="1"/>
        <v>0</v>
      </c>
      <c r="J45" s="1051"/>
      <c r="K45" s="632"/>
      <c r="L45" s="1017">
        <f t="shared" si="2"/>
        <v>0</v>
      </c>
      <c r="M45" s="1028"/>
      <c r="N45" s="629"/>
      <c r="O45" s="574">
        <f t="shared" si="3"/>
        <v>0</v>
      </c>
      <c r="P45" s="1028"/>
      <c r="Q45" s="629"/>
      <c r="R45" s="574">
        <f t="shared" si="4"/>
        <v>0</v>
      </c>
      <c r="S45" s="1028"/>
      <c r="T45" s="629"/>
      <c r="U45" s="574">
        <f t="shared" si="5"/>
        <v>0</v>
      </c>
    </row>
    <row r="46" spans="1:21" s="72" customFormat="1" ht="18.75" customHeight="1">
      <c r="A46" s="1000" t="s">
        <v>216</v>
      </c>
      <c r="B46" s="985"/>
      <c r="C46" s="629"/>
      <c r="D46" s="573">
        <f t="shared" si="6"/>
        <v>0</v>
      </c>
      <c r="E46" s="627"/>
      <c r="F46" s="1040"/>
      <c r="G46" s="1062"/>
      <c r="H46" s="632"/>
      <c r="I46" s="574">
        <f t="shared" si="1"/>
        <v>0</v>
      </c>
      <c r="J46" s="1051"/>
      <c r="K46" s="632"/>
      <c r="L46" s="1017">
        <f t="shared" si="2"/>
        <v>0</v>
      </c>
      <c r="M46" s="1028"/>
      <c r="N46" s="629"/>
      <c r="O46" s="574">
        <f t="shared" si="3"/>
        <v>0</v>
      </c>
      <c r="P46" s="1028"/>
      <c r="Q46" s="629"/>
      <c r="R46" s="574">
        <f t="shared" si="4"/>
        <v>0</v>
      </c>
      <c r="S46" s="1028"/>
      <c r="T46" s="629"/>
      <c r="U46" s="574">
        <f t="shared" si="5"/>
        <v>0</v>
      </c>
    </row>
    <row r="47" spans="1:21" s="72" customFormat="1" ht="18.75" customHeight="1">
      <c r="A47" s="1000" t="s">
        <v>217</v>
      </c>
      <c r="B47" s="985"/>
      <c r="C47" s="629"/>
      <c r="D47" s="573">
        <f t="shared" si="6"/>
        <v>0</v>
      </c>
      <c r="E47" s="627"/>
      <c r="F47" s="1040"/>
      <c r="G47" s="1062"/>
      <c r="H47" s="632"/>
      <c r="I47" s="574">
        <f t="shared" si="1"/>
        <v>0</v>
      </c>
      <c r="J47" s="1051"/>
      <c r="K47" s="632"/>
      <c r="L47" s="1017">
        <f t="shared" si="2"/>
        <v>0</v>
      </c>
      <c r="M47" s="1028"/>
      <c r="N47" s="629"/>
      <c r="O47" s="574">
        <f t="shared" si="3"/>
        <v>0</v>
      </c>
      <c r="P47" s="1028"/>
      <c r="Q47" s="629"/>
      <c r="R47" s="574">
        <f t="shared" si="4"/>
        <v>0</v>
      </c>
      <c r="S47" s="1028"/>
      <c r="T47" s="629"/>
      <c r="U47" s="574">
        <f t="shared" si="5"/>
        <v>0</v>
      </c>
    </row>
    <row r="48" spans="1:21" s="72" customFormat="1" ht="14.5">
      <c r="A48" s="1000" t="s">
        <v>218</v>
      </c>
      <c r="B48" s="985"/>
      <c r="C48" s="629"/>
      <c r="D48" s="573">
        <f t="shared" si="6"/>
        <v>0</v>
      </c>
      <c r="E48" s="627"/>
      <c r="F48" s="1040"/>
      <c r="G48" s="1062"/>
      <c r="H48" s="632"/>
      <c r="I48" s="574">
        <f t="shared" si="1"/>
        <v>0</v>
      </c>
      <c r="J48" s="1051"/>
      <c r="K48" s="632"/>
      <c r="L48" s="1017">
        <f t="shared" si="2"/>
        <v>0</v>
      </c>
      <c r="M48" s="1028"/>
      <c r="N48" s="629"/>
      <c r="O48" s="574">
        <f t="shared" si="3"/>
        <v>0</v>
      </c>
      <c r="P48" s="1028"/>
      <c r="Q48" s="629"/>
      <c r="R48" s="574">
        <f t="shared" si="4"/>
        <v>0</v>
      </c>
      <c r="S48" s="1028"/>
      <c r="T48" s="629"/>
      <c r="U48" s="574">
        <f t="shared" si="5"/>
        <v>0</v>
      </c>
    </row>
    <row r="49" spans="1:21" s="72" customFormat="1" ht="18.75" customHeight="1">
      <c r="A49" s="1001" t="s">
        <v>219</v>
      </c>
      <c r="B49" s="985"/>
      <c r="C49" s="629"/>
      <c r="D49" s="573">
        <f t="shared" si="6"/>
        <v>0</v>
      </c>
      <c r="E49" s="627"/>
      <c r="F49" s="1040"/>
      <c r="G49" s="1062"/>
      <c r="H49" s="632"/>
      <c r="I49" s="574">
        <f t="shared" si="1"/>
        <v>0</v>
      </c>
      <c r="J49" s="1051"/>
      <c r="K49" s="632"/>
      <c r="L49" s="1017">
        <f t="shared" si="2"/>
        <v>0</v>
      </c>
      <c r="M49" s="1028"/>
      <c r="N49" s="629"/>
      <c r="O49" s="574">
        <f t="shared" si="3"/>
        <v>0</v>
      </c>
      <c r="P49" s="1028"/>
      <c r="Q49" s="629"/>
      <c r="R49" s="574">
        <f t="shared" si="4"/>
        <v>0</v>
      </c>
      <c r="S49" s="1028"/>
      <c r="T49" s="629"/>
      <c r="U49" s="574">
        <f t="shared" si="5"/>
        <v>0</v>
      </c>
    </row>
    <row r="50" spans="1:21" s="72" customFormat="1" ht="18.75" customHeight="1">
      <c r="A50" s="1001" t="s">
        <v>220</v>
      </c>
      <c r="B50" s="985"/>
      <c r="C50" s="629"/>
      <c r="D50" s="573">
        <f t="shared" si="6"/>
        <v>0</v>
      </c>
      <c r="E50" s="627"/>
      <c r="F50" s="1040"/>
      <c r="G50" s="1062"/>
      <c r="H50" s="632"/>
      <c r="I50" s="574">
        <f t="shared" si="1"/>
        <v>0</v>
      </c>
      <c r="J50" s="1051"/>
      <c r="K50" s="632"/>
      <c r="L50" s="1017">
        <f t="shared" si="2"/>
        <v>0</v>
      </c>
      <c r="M50" s="1028"/>
      <c r="N50" s="629"/>
      <c r="O50" s="574">
        <f t="shared" si="3"/>
        <v>0</v>
      </c>
      <c r="P50" s="1028"/>
      <c r="Q50" s="629"/>
      <c r="R50" s="574">
        <f t="shared" si="4"/>
        <v>0</v>
      </c>
      <c r="S50" s="1028"/>
      <c r="T50" s="629"/>
      <c r="U50" s="574">
        <f t="shared" si="5"/>
        <v>0</v>
      </c>
    </row>
    <row r="51" spans="1:21" s="72" customFormat="1" ht="18.75" customHeight="1">
      <c r="A51" s="1001" t="s">
        <v>221</v>
      </c>
      <c r="B51" s="985"/>
      <c r="C51" s="629"/>
      <c r="D51" s="573">
        <f t="shared" si="6"/>
        <v>0</v>
      </c>
      <c r="E51" s="627"/>
      <c r="F51" s="1040"/>
      <c r="G51" s="1062"/>
      <c r="H51" s="632"/>
      <c r="I51" s="574">
        <f t="shared" si="1"/>
        <v>0</v>
      </c>
      <c r="J51" s="1051"/>
      <c r="K51" s="632"/>
      <c r="L51" s="1017">
        <f t="shared" si="2"/>
        <v>0</v>
      </c>
      <c r="M51" s="1028"/>
      <c r="N51" s="629"/>
      <c r="O51" s="574">
        <f t="shared" si="3"/>
        <v>0</v>
      </c>
      <c r="P51" s="1028"/>
      <c r="Q51" s="629"/>
      <c r="R51" s="574">
        <f t="shared" si="4"/>
        <v>0</v>
      </c>
      <c r="S51" s="1028"/>
      <c r="T51" s="629"/>
      <c r="U51" s="574">
        <f t="shared" si="5"/>
        <v>0</v>
      </c>
    </row>
    <row r="52" spans="1:21" s="600" customFormat="1" ht="18.75" customHeight="1">
      <c r="A52" s="1001" t="s">
        <v>222</v>
      </c>
      <c r="B52" s="985"/>
      <c r="C52" s="629"/>
      <c r="D52" s="628">
        <f t="shared" si="6"/>
        <v>0</v>
      </c>
      <c r="E52" s="627"/>
      <c r="F52" s="1040"/>
      <c r="G52" s="1062"/>
      <c r="H52" s="632"/>
      <c r="I52" s="574">
        <f t="shared" si="1"/>
        <v>0</v>
      </c>
      <c r="J52" s="1051"/>
      <c r="K52" s="632"/>
      <c r="L52" s="1017">
        <f t="shared" si="2"/>
        <v>0</v>
      </c>
      <c r="M52" s="1028"/>
      <c r="N52" s="629"/>
      <c r="O52" s="574">
        <f t="shared" si="3"/>
        <v>0</v>
      </c>
      <c r="P52" s="1028"/>
      <c r="Q52" s="629"/>
      <c r="R52" s="636">
        <f t="shared" si="4"/>
        <v>0</v>
      </c>
      <c r="S52" s="1028"/>
      <c r="T52" s="629"/>
      <c r="U52" s="636">
        <f t="shared" si="5"/>
        <v>0</v>
      </c>
    </row>
    <row r="53" spans="1:21" s="600" customFormat="1" ht="18.75" customHeight="1">
      <c r="A53" s="1001" t="s">
        <v>223</v>
      </c>
      <c r="B53" s="985"/>
      <c r="C53" s="629"/>
      <c r="D53" s="628">
        <f t="shared" si="6"/>
        <v>0</v>
      </c>
      <c r="E53" s="627"/>
      <c r="F53" s="1040"/>
      <c r="G53" s="1062"/>
      <c r="H53" s="632"/>
      <c r="I53" s="574">
        <f t="shared" si="1"/>
        <v>0</v>
      </c>
      <c r="J53" s="1051"/>
      <c r="K53" s="632"/>
      <c r="L53" s="1017">
        <f t="shared" si="2"/>
        <v>0</v>
      </c>
      <c r="M53" s="1028"/>
      <c r="N53" s="629"/>
      <c r="O53" s="574">
        <f t="shared" si="3"/>
        <v>0</v>
      </c>
      <c r="P53" s="1028"/>
      <c r="Q53" s="629"/>
      <c r="R53" s="636">
        <f t="shared" si="4"/>
        <v>0</v>
      </c>
      <c r="S53" s="1028"/>
      <c r="T53" s="629"/>
      <c r="U53" s="636">
        <f t="shared" si="5"/>
        <v>0</v>
      </c>
    </row>
    <row r="54" spans="1:21" s="71" customFormat="1" ht="18.75" customHeight="1">
      <c r="A54" s="1000" t="s">
        <v>224</v>
      </c>
      <c r="B54" s="985"/>
      <c r="C54" s="629"/>
      <c r="D54" s="573">
        <f t="shared" si="6"/>
        <v>0</v>
      </c>
      <c r="E54" s="627"/>
      <c r="F54" s="1040"/>
      <c r="G54" s="1062"/>
      <c r="H54" s="632"/>
      <c r="I54" s="574">
        <f t="shared" si="1"/>
        <v>0</v>
      </c>
      <c r="J54" s="1051"/>
      <c r="K54" s="632"/>
      <c r="L54" s="1017">
        <f t="shared" si="2"/>
        <v>0</v>
      </c>
      <c r="M54" s="1028"/>
      <c r="N54" s="629"/>
      <c r="O54" s="574">
        <f t="shared" si="3"/>
        <v>0</v>
      </c>
      <c r="P54" s="1028"/>
      <c r="Q54" s="629"/>
      <c r="R54" s="636">
        <f t="shared" si="4"/>
        <v>0</v>
      </c>
      <c r="S54" s="1028"/>
      <c r="T54" s="629"/>
      <c r="U54" s="636">
        <f t="shared" si="5"/>
        <v>0</v>
      </c>
    </row>
    <row r="55" spans="1:21" s="600" customFormat="1" ht="18.75" customHeight="1">
      <c r="A55" s="1000" t="s">
        <v>225</v>
      </c>
      <c r="B55" s="985"/>
      <c r="C55" s="629"/>
      <c r="D55" s="628">
        <f t="shared" si="6"/>
        <v>0</v>
      </c>
      <c r="E55" s="627"/>
      <c r="F55" s="1040"/>
      <c r="G55" s="1062"/>
      <c r="H55" s="632"/>
      <c r="I55" s="574">
        <f t="shared" si="1"/>
        <v>0</v>
      </c>
      <c r="J55" s="1051"/>
      <c r="K55" s="632"/>
      <c r="L55" s="1017">
        <f t="shared" si="2"/>
        <v>0</v>
      </c>
      <c r="M55" s="1028"/>
      <c r="N55" s="629"/>
      <c r="O55" s="574">
        <f t="shared" si="3"/>
        <v>0</v>
      </c>
      <c r="P55" s="1028"/>
      <c r="Q55" s="629"/>
      <c r="R55" s="636">
        <f t="shared" si="4"/>
        <v>0</v>
      </c>
      <c r="S55" s="1028"/>
      <c r="T55" s="629"/>
      <c r="U55" s="636">
        <f t="shared" si="5"/>
        <v>0</v>
      </c>
    </row>
    <row r="56" spans="1:21" s="72" customFormat="1" ht="18.75" customHeight="1">
      <c r="A56" s="1000" t="s">
        <v>226</v>
      </c>
      <c r="B56" s="985"/>
      <c r="C56" s="629"/>
      <c r="D56" s="573">
        <f t="shared" si="6"/>
        <v>0</v>
      </c>
      <c r="E56" s="627"/>
      <c r="F56" s="1040"/>
      <c r="G56" s="1062"/>
      <c r="H56" s="632"/>
      <c r="I56" s="574">
        <f t="shared" si="1"/>
        <v>0</v>
      </c>
      <c r="J56" s="1051"/>
      <c r="K56" s="632"/>
      <c r="L56" s="1017">
        <f t="shared" si="2"/>
        <v>0</v>
      </c>
      <c r="M56" s="1028"/>
      <c r="N56" s="629"/>
      <c r="O56" s="574">
        <f t="shared" si="3"/>
        <v>0</v>
      </c>
      <c r="P56" s="1028"/>
      <c r="Q56" s="629"/>
      <c r="R56" s="636">
        <f t="shared" si="4"/>
        <v>0</v>
      </c>
      <c r="S56" s="1028"/>
      <c r="T56" s="629"/>
      <c r="U56" s="636">
        <f t="shared" si="5"/>
        <v>0</v>
      </c>
    </row>
    <row r="57" spans="1:21" s="600" customFormat="1" ht="18.75" customHeight="1">
      <c r="A57" s="1000" t="s">
        <v>227</v>
      </c>
      <c r="B57" s="985"/>
      <c r="C57" s="629"/>
      <c r="D57" s="628">
        <f t="shared" si="6"/>
        <v>0</v>
      </c>
      <c r="E57" s="627"/>
      <c r="F57" s="1040"/>
      <c r="G57" s="1062"/>
      <c r="H57" s="632"/>
      <c r="I57" s="574">
        <f t="shared" si="1"/>
        <v>0</v>
      </c>
      <c r="J57" s="1051"/>
      <c r="K57" s="632"/>
      <c r="L57" s="1017">
        <f t="shared" si="2"/>
        <v>0</v>
      </c>
      <c r="M57" s="1028"/>
      <c r="N57" s="629"/>
      <c r="O57" s="574">
        <f t="shared" si="3"/>
        <v>0</v>
      </c>
      <c r="P57" s="1028"/>
      <c r="Q57" s="629"/>
      <c r="R57" s="636">
        <f t="shared" si="4"/>
        <v>0</v>
      </c>
      <c r="S57" s="1028"/>
      <c r="T57" s="629"/>
      <c r="U57" s="636">
        <f t="shared" si="5"/>
        <v>0</v>
      </c>
    </row>
    <row r="58" spans="1:21" s="72" customFormat="1" ht="14.5">
      <c r="A58" s="993" t="s">
        <v>228</v>
      </c>
      <c r="B58" s="983">
        <f>SUM(B61:B69)</f>
        <v>0</v>
      </c>
      <c r="C58" s="625">
        <f>SUM(C61:C69)</f>
        <v>0</v>
      </c>
      <c r="D58" s="573">
        <f t="shared" si="6"/>
        <v>0</v>
      </c>
      <c r="E58" s="627"/>
      <c r="F58" s="1040"/>
      <c r="G58" s="1026">
        <f>SUM(G61:G69)</f>
        <v>0</v>
      </c>
      <c r="H58" s="626">
        <f>SUM(H61:H69)</f>
        <v>0</v>
      </c>
      <c r="I58" s="574">
        <f t="shared" si="1"/>
        <v>0</v>
      </c>
      <c r="J58" s="1022">
        <f>SUM(J61:J69)</f>
        <v>0</v>
      </c>
      <c r="K58" s="626">
        <f>SUM(K61:K69)</f>
        <v>0</v>
      </c>
      <c r="L58" s="1017">
        <f t="shared" si="2"/>
        <v>0</v>
      </c>
      <c r="M58" s="1025">
        <f>SUM(M61:M69)</f>
        <v>0</v>
      </c>
      <c r="N58" s="625">
        <f>SUM(N61:N69)</f>
        <v>0</v>
      </c>
      <c r="O58" s="574">
        <f t="shared" si="3"/>
        <v>0</v>
      </c>
      <c r="P58" s="1025">
        <f>SUM(P61:P69)</f>
        <v>0</v>
      </c>
      <c r="Q58" s="625">
        <f>SUM(Q61:Q69)</f>
        <v>0</v>
      </c>
      <c r="R58" s="574">
        <f t="shared" si="4"/>
        <v>0</v>
      </c>
      <c r="S58" s="1025">
        <f>SUM(S61:S69)</f>
        <v>0</v>
      </c>
      <c r="T58" s="625">
        <f>SUM(T61:T69)</f>
        <v>0</v>
      </c>
      <c r="U58" s="636">
        <f t="shared" si="5"/>
        <v>0</v>
      </c>
    </row>
    <row r="59" spans="1:21" s="72" customFormat="1" ht="19" customHeight="1">
      <c r="A59" s="1000" t="s">
        <v>229</v>
      </c>
      <c r="B59" s="985"/>
      <c r="C59" s="629"/>
      <c r="D59" s="573">
        <f t="shared" si="6"/>
        <v>0</v>
      </c>
      <c r="E59" s="627"/>
      <c r="F59" s="1040"/>
      <c r="G59" s="1062"/>
      <c r="H59" s="632"/>
      <c r="I59" s="574">
        <f t="shared" si="1"/>
        <v>0</v>
      </c>
      <c r="J59" s="1051"/>
      <c r="K59" s="632"/>
      <c r="L59" s="1017">
        <f t="shared" si="2"/>
        <v>0</v>
      </c>
      <c r="M59" s="1028"/>
      <c r="N59" s="629"/>
      <c r="O59" s="574">
        <f t="shared" si="3"/>
        <v>0</v>
      </c>
      <c r="P59" s="1028"/>
      <c r="Q59" s="629"/>
      <c r="R59" s="574">
        <f t="shared" si="4"/>
        <v>0</v>
      </c>
      <c r="S59" s="1028"/>
      <c r="T59" s="629"/>
      <c r="U59" s="574">
        <f t="shared" si="5"/>
        <v>0</v>
      </c>
    </row>
    <row r="60" spans="1:21" s="72" customFormat="1" ht="18.75" customHeight="1">
      <c r="A60" s="1000" t="s">
        <v>214</v>
      </c>
      <c r="B60" s="985"/>
      <c r="C60" s="629"/>
      <c r="D60" s="573">
        <f t="shared" si="6"/>
        <v>0</v>
      </c>
      <c r="E60" s="627"/>
      <c r="F60" s="1040"/>
      <c r="G60" s="1062"/>
      <c r="H60" s="632"/>
      <c r="I60" s="574">
        <f t="shared" si="1"/>
        <v>0</v>
      </c>
      <c r="J60" s="1051"/>
      <c r="K60" s="632"/>
      <c r="L60" s="1017">
        <f t="shared" si="2"/>
        <v>0</v>
      </c>
      <c r="M60" s="1028"/>
      <c r="N60" s="629"/>
      <c r="O60" s="574">
        <f t="shared" si="3"/>
        <v>0</v>
      </c>
      <c r="P60" s="1028"/>
      <c r="Q60" s="629"/>
      <c r="R60" s="574">
        <f t="shared" si="4"/>
        <v>0</v>
      </c>
      <c r="S60" s="1028"/>
      <c r="T60" s="629"/>
      <c r="U60" s="574">
        <f t="shared" si="5"/>
        <v>0</v>
      </c>
    </row>
    <row r="61" spans="1:21" s="72" customFormat="1" ht="14.5">
      <c r="A61" s="1000" t="s">
        <v>230</v>
      </c>
      <c r="B61" s="985"/>
      <c r="C61" s="629"/>
      <c r="D61" s="573">
        <f t="shared" si="6"/>
        <v>0</v>
      </c>
      <c r="E61" s="627"/>
      <c r="F61" s="1040"/>
      <c r="G61" s="1062"/>
      <c r="H61" s="632"/>
      <c r="I61" s="574">
        <f t="shared" si="1"/>
        <v>0</v>
      </c>
      <c r="J61" s="1051"/>
      <c r="K61" s="632"/>
      <c r="L61" s="1017">
        <f t="shared" si="2"/>
        <v>0</v>
      </c>
      <c r="M61" s="1028"/>
      <c r="N61" s="629"/>
      <c r="O61" s="574">
        <f t="shared" si="3"/>
        <v>0</v>
      </c>
      <c r="P61" s="1028"/>
      <c r="Q61" s="629"/>
      <c r="R61" s="574">
        <f t="shared" si="4"/>
        <v>0</v>
      </c>
      <c r="S61" s="1028"/>
      <c r="T61" s="629"/>
      <c r="U61" s="574">
        <f t="shared" si="5"/>
        <v>0</v>
      </c>
    </row>
    <row r="62" spans="1:21" s="72" customFormat="1" ht="14.5">
      <c r="A62" s="1000" t="s">
        <v>231</v>
      </c>
      <c r="B62" s="985"/>
      <c r="C62" s="629"/>
      <c r="D62" s="573">
        <f t="shared" si="6"/>
        <v>0</v>
      </c>
      <c r="E62" s="627"/>
      <c r="F62" s="1040"/>
      <c r="G62" s="1062"/>
      <c r="H62" s="632"/>
      <c r="I62" s="574">
        <f t="shared" si="1"/>
        <v>0</v>
      </c>
      <c r="J62" s="1051"/>
      <c r="K62" s="632"/>
      <c r="L62" s="1017">
        <f t="shared" si="2"/>
        <v>0</v>
      </c>
      <c r="M62" s="1028"/>
      <c r="N62" s="629"/>
      <c r="O62" s="574">
        <f t="shared" si="3"/>
        <v>0</v>
      </c>
      <c r="P62" s="1028"/>
      <c r="Q62" s="629"/>
      <c r="R62" s="574">
        <f t="shared" si="4"/>
        <v>0</v>
      </c>
      <c r="S62" s="1028"/>
      <c r="T62" s="629"/>
      <c r="U62" s="574">
        <f t="shared" si="5"/>
        <v>0</v>
      </c>
    </row>
    <row r="63" spans="1:21" s="72" customFormat="1" ht="14.5">
      <c r="A63" s="1000" t="s">
        <v>232</v>
      </c>
      <c r="B63" s="985"/>
      <c r="C63" s="629"/>
      <c r="D63" s="573">
        <f t="shared" si="6"/>
        <v>0</v>
      </c>
      <c r="E63" s="627"/>
      <c r="F63" s="1040"/>
      <c r="G63" s="1062"/>
      <c r="H63" s="632"/>
      <c r="I63" s="574">
        <f t="shared" si="1"/>
        <v>0</v>
      </c>
      <c r="J63" s="1051"/>
      <c r="K63" s="632"/>
      <c r="L63" s="1017">
        <f t="shared" si="2"/>
        <v>0</v>
      </c>
      <c r="M63" s="1028"/>
      <c r="N63" s="629"/>
      <c r="O63" s="574">
        <f t="shared" si="3"/>
        <v>0</v>
      </c>
      <c r="P63" s="1028"/>
      <c r="Q63" s="629"/>
      <c r="R63" s="574">
        <f t="shared" si="4"/>
        <v>0</v>
      </c>
      <c r="S63" s="1028"/>
      <c r="T63" s="629"/>
      <c r="U63" s="574">
        <f t="shared" si="5"/>
        <v>0</v>
      </c>
    </row>
    <row r="64" spans="1:21" s="72" customFormat="1" ht="18.75" customHeight="1">
      <c r="A64" s="1000" t="s">
        <v>233</v>
      </c>
      <c r="B64" s="985"/>
      <c r="C64" s="629"/>
      <c r="D64" s="573">
        <f t="shared" si="6"/>
        <v>0</v>
      </c>
      <c r="E64" s="627"/>
      <c r="F64" s="1040"/>
      <c r="G64" s="1062"/>
      <c r="H64" s="632"/>
      <c r="I64" s="574">
        <f t="shared" si="1"/>
        <v>0</v>
      </c>
      <c r="J64" s="1051"/>
      <c r="K64" s="632"/>
      <c r="L64" s="1017">
        <f t="shared" si="2"/>
        <v>0</v>
      </c>
      <c r="M64" s="1028"/>
      <c r="N64" s="629"/>
      <c r="O64" s="574">
        <f t="shared" si="3"/>
        <v>0</v>
      </c>
      <c r="P64" s="1028"/>
      <c r="Q64" s="629"/>
      <c r="R64" s="574">
        <f t="shared" si="4"/>
        <v>0</v>
      </c>
      <c r="S64" s="1028"/>
      <c r="T64" s="629"/>
      <c r="U64" s="574">
        <f t="shared" si="5"/>
        <v>0</v>
      </c>
    </row>
    <row r="65" spans="1:21" s="72" customFormat="1" ht="14.5">
      <c r="A65" s="1000" t="s">
        <v>234</v>
      </c>
      <c r="B65" s="985"/>
      <c r="C65" s="629"/>
      <c r="D65" s="573">
        <f t="shared" si="6"/>
        <v>0</v>
      </c>
      <c r="E65" s="627"/>
      <c r="F65" s="1040"/>
      <c r="G65" s="1062"/>
      <c r="H65" s="632"/>
      <c r="I65" s="574">
        <f t="shared" si="1"/>
        <v>0</v>
      </c>
      <c r="J65" s="1051"/>
      <c r="K65" s="632"/>
      <c r="L65" s="1017">
        <f t="shared" si="2"/>
        <v>0</v>
      </c>
      <c r="M65" s="1028"/>
      <c r="N65" s="629"/>
      <c r="O65" s="574">
        <f t="shared" si="3"/>
        <v>0</v>
      </c>
      <c r="P65" s="1028"/>
      <c r="Q65" s="629"/>
      <c r="R65" s="574">
        <f t="shared" si="4"/>
        <v>0</v>
      </c>
      <c r="S65" s="1028"/>
      <c r="T65" s="629"/>
      <c r="U65" s="574">
        <f t="shared" si="5"/>
        <v>0</v>
      </c>
    </row>
    <row r="66" spans="1:21" s="72" customFormat="1" ht="18.75" customHeight="1">
      <c r="A66" s="1000" t="s">
        <v>235</v>
      </c>
      <c r="B66" s="985"/>
      <c r="C66" s="629"/>
      <c r="D66" s="573">
        <f t="shared" si="6"/>
        <v>0</v>
      </c>
      <c r="E66" s="627"/>
      <c r="F66" s="1040"/>
      <c r="G66" s="1062"/>
      <c r="H66" s="632"/>
      <c r="I66" s="574">
        <f t="shared" si="1"/>
        <v>0</v>
      </c>
      <c r="J66" s="1051"/>
      <c r="K66" s="632"/>
      <c r="L66" s="1017">
        <f t="shared" si="2"/>
        <v>0</v>
      </c>
      <c r="M66" s="1028"/>
      <c r="N66" s="629"/>
      <c r="O66" s="574">
        <f t="shared" si="3"/>
        <v>0</v>
      </c>
      <c r="P66" s="1028"/>
      <c r="Q66" s="629"/>
      <c r="R66" s="574">
        <f t="shared" si="4"/>
        <v>0</v>
      </c>
      <c r="S66" s="1028"/>
      <c r="T66" s="629"/>
      <c r="U66" s="574">
        <f t="shared" si="5"/>
        <v>0</v>
      </c>
    </row>
    <row r="67" spans="1:21" s="72" customFormat="1" ht="14.5">
      <c r="A67" s="1001" t="s">
        <v>236</v>
      </c>
      <c r="B67" s="985"/>
      <c r="C67" s="629"/>
      <c r="D67" s="573">
        <f t="shared" si="6"/>
        <v>0</v>
      </c>
      <c r="E67" s="627"/>
      <c r="F67" s="1040"/>
      <c r="G67" s="1062"/>
      <c r="H67" s="632"/>
      <c r="I67" s="574">
        <f t="shared" si="1"/>
        <v>0</v>
      </c>
      <c r="J67" s="1051"/>
      <c r="K67" s="632"/>
      <c r="L67" s="1017">
        <f t="shared" si="2"/>
        <v>0</v>
      </c>
      <c r="M67" s="1028"/>
      <c r="N67" s="629"/>
      <c r="O67" s="574">
        <f t="shared" si="3"/>
        <v>0</v>
      </c>
      <c r="P67" s="1028"/>
      <c r="Q67" s="629"/>
      <c r="R67" s="574">
        <f t="shared" si="4"/>
        <v>0</v>
      </c>
      <c r="S67" s="1028"/>
      <c r="T67" s="629"/>
      <c r="U67" s="574">
        <f t="shared" si="5"/>
        <v>0</v>
      </c>
    </row>
    <row r="68" spans="1:21" s="72" customFormat="1" ht="14.5">
      <c r="A68" s="1001" t="s">
        <v>237</v>
      </c>
      <c r="B68" s="985"/>
      <c r="C68" s="629"/>
      <c r="D68" s="573">
        <f t="shared" si="6"/>
        <v>0</v>
      </c>
      <c r="E68" s="627"/>
      <c r="F68" s="1040"/>
      <c r="G68" s="1062"/>
      <c r="H68" s="632"/>
      <c r="I68" s="574">
        <f t="shared" si="1"/>
        <v>0</v>
      </c>
      <c r="J68" s="1051"/>
      <c r="K68" s="632"/>
      <c r="L68" s="1017">
        <f t="shared" si="2"/>
        <v>0</v>
      </c>
      <c r="M68" s="1028"/>
      <c r="N68" s="629"/>
      <c r="O68" s="574">
        <f t="shared" si="3"/>
        <v>0</v>
      </c>
      <c r="P68" s="1028"/>
      <c r="Q68" s="629"/>
      <c r="R68" s="574">
        <f t="shared" si="4"/>
        <v>0</v>
      </c>
      <c r="S68" s="1028"/>
      <c r="T68" s="629"/>
      <c r="U68" s="574">
        <f t="shared" si="5"/>
        <v>0</v>
      </c>
    </row>
    <row r="69" spans="1:21" s="72" customFormat="1" ht="14.5">
      <c r="A69" s="1001" t="s">
        <v>238</v>
      </c>
      <c r="B69" s="985"/>
      <c r="C69" s="629"/>
      <c r="D69" s="573">
        <f t="shared" si="6"/>
        <v>0</v>
      </c>
      <c r="E69" s="627"/>
      <c r="F69" s="1040"/>
      <c r="G69" s="1062"/>
      <c r="H69" s="632"/>
      <c r="I69" s="574">
        <f t="shared" si="1"/>
        <v>0</v>
      </c>
      <c r="J69" s="1051"/>
      <c r="K69" s="632"/>
      <c r="L69" s="1017">
        <f t="shared" si="2"/>
        <v>0</v>
      </c>
      <c r="M69" s="1028"/>
      <c r="N69" s="629"/>
      <c r="O69" s="574">
        <f t="shared" si="3"/>
        <v>0</v>
      </c>
      <c r="P69" s="1028"/>
      <c r="Q69" s="629"/>
      <c r="R69" s="574">
        <f t="shared" si="4"/>
        <v>0</v>
      </c>
      <c r="S69" s="1028"/>
      <c r="T69" s="629"/>
      <c r="U69" s="574">
        <f t="shared" si="5"/>
        <v>0</v>
      </c>
    </row>
    <row r="70" spans="1:21" s="72" customFormat="1" ht="18.75" customHeight="1">
      <c r="A70" s="924" t="s">
        <v>239</v>
      </c>
      <c r="B70" s="983">
        <f>B71+B72</f>
        <v>0</v>
      </c>
      <c r="C70" s="625">
        <f>C71+C72</f>
        <v>0</v>
      </c>
      <c r="D70" s="573">
        <f t="shared" si="6"/>
        <v>0</v>
      </c>
      <c r="E70" s="621"/>
      <c r="F70" s="1039"/>
      <c r="G70" s="1026">
        <f>G71+G72</f>
        <v>0</v>
      </c>
      <c r="H70" s="626">
        <f>H71+H72</f>
        <v>0</v>
      </c>
      <c r="I70" s="574">
        <f t="shared" si="1"/>
        <v>0</v>
      </c>
      <c r="J70" s="1022">
        <f>J71+J72</f>
        <v>0</v>
      </c>
      <c r="K70" s="626">
        <f>K71+K72</f>
        <v>0</v>
      </c>
      <c r="L70" s="1017">
        <f t="shared" si="2"/>
        <v>0</v>
      </c>
      <c r="M70" s="1025">
        <f>M71+M72</f>
        <v>0</v>
      </c>
      <c r="N70" s="625">
        <f>N71+N72</f>
        <v>0</v>
      </c>
      <c r="O70" s="574">
        <f t="shared" si="3"/>
        <v>0</v>
      </c>
      <c r="P70" s="1025">
        <f>P71+P72</f>
        <v>0</v>
      </c>
      <c r="Q70" s="625">
        <f>Q71+Q72</f>
        <v>0</v>
      </c>
      <c r="R70" s="574">
        <f t="shared" si="4"/>
        <v>0</v>
      </c>
      <c r="S70" s="1025">
        <f>S71+S72</f>
        <v>0</v>
      </c>
      <c r="T70" s="625">
        <f>T71+T72</f>
        <v>0</v>
      </c>
      <c r="U70" s="574">
        <f t="shared" si="5"/>
        <v>0</v>
      </c>
    </row>
    <row r="71" spans="1:21" s="72" customFormat="1" ht="18.75" customHeight="1">
      <c r="A71" s="993" t="s">
        <v>240</v>
      </c>
      <c r="B71" s="982"/>
      <c r="C71" s="623"/>
      <c r="D71" s="573">
        <f t="shared" si="6"/>
        <v>0</v>
      </c>
      <c r="E71" s="621"/>
      <c r="F71" s="1039"/>
      <c r="G71" s="1060"/>
      <c r="H71" s="624"/>
      <c r="I71" s="574">
        <f t="shared" si="1"/>
        <v>0</v>
      </c>
      <c r="J71" s="1049"/>
      <c r="K71" s="624"/>
      <c r="L71" s="1017">
        <f t="shared" si="2"/>
        <v>0</v>
      </c>
      <c r="M71" s="1024"/>
      <c r="N71" s="623"/>
      <c r="O71" s="574">
        <f t="shared" si="3"/>
        <v>0</v>
      </c>
      <c r="P71" s="1024"/>
      <c r="Q71" s="623"/>
      <c r="R71" s="574">
        <f t="shared" si="4"/>
        <v>0</v>
      </c>
      <c r="S71" s="1024"/>
      <c r="T71" s="623"/>
      <c r="U71" s="574">
        <f t="shared" si="5"/>
        <v>0</v>
      </c>
    </row>
    <row r="72" spans="1:21" s="72" customFormat="1" ht="18.75" customHeight="1">
      <c r="A72" s="993" t="s">
        <v>241</v>
      </c>
      <c r="B72" s="982"/>
      <c r="C72" s="623"/>
      <c r="D72" s="573">
        <f t="shared" si="6"/>
        <v>0</v>
      </c>
      <c r="E72" s="621"/>
      <c r="F72" s="1039"/>
      <c r="G72" s="1060"/>
      <c r="H72" s="624"/>
      <c r="I72" s="574">
        <f t="shared" si="1"/>
        <v>0</v>
      </c>
      <c r="J72" s="1049"/>
      <c r="K72" s="624"/>
      <c r="L72" s="1017">
        <f t="shared" si="2"/>
        <v>0</v>
      </c>
      <c r="M72" s="1024"/>
      <c r="N72" s="623"/>
      <c r="O72" s="574">
        <f t="shared" si="3"/>
        <v>0</v>
      </c>
      <c r="P72" s="1024"/>
      <c r="Q72" s="623"/>
      <c r="R72" s="574">
        <f t="shared" si="4"/>
        <v>0</v>
      </c>
      <c r="S72" s="1024"/>
      <c r="T72" s="623"/>
      <c r="U72" s="574">
        <f t="shared" si="5"/>
        <v>0</v>
      </c>
    </row>
    <row r="73" spans="1:21" s="72" customFormat="1" ht="18.75" customHeight="1">
      <c r="A73" s="924" t="s">
        <v>242</v>
      </c>
      <c r="B73" s="983">
        <f>SUM(B17,B20,B41,B70)</f>
        <v>0</v>
      </c>
      <c r="C73" s="625">
        <f>SUM(C17,C20,C41,C70)</f>
        <v>0</v>
      </c>
      <c r="D73" s="573">
        <f t="shared" si="6"/>
        <v>0</v>
      </c>
      <c r="E73" s="621"/>
      <c r="F73" s="1039"/>
      <c r="G73" s="1026">
        <f>SUM(G17,G20,G41,G70)</f>
        <v>0</v>
      </c>
      <c r="H73" s="626">
        <f>SUM(H17,H20,H41,H70)</f>
        <v>0</v>
      </c>
      <c r="I73" s="574">
        <f t="shared" si="1"/>
        <v>0</v>
      </c>
      <c r="J73" s="1022">
        <f>SUM(J17,J20,J41,J70)</f>
        <v>0</v>
      </c>
      <c r="K73" s="626">
        <f>SUM(K17,K20,K41,K70)</f>
        <v>0</v>
      </c>
      <c r="L73" s="1017">
        <f t="shared" si="2"/>
        <v>0</v>
      </c>
      <c r="M73" s="1025">
        <f>SUM(M17,M20,M41,M70)</f>
        <v>0</v>
      </c>
      <c r="N73" s="625">
        <f>SUM(N17,N20,N41,N70)</f>
        <v>0</v>
      </c>
      <c r="O73" s="574">
        <f t="shared" si="3"/>
        <v>0</v>
      </c>
      <c r="P73" s="1025">
        <f>SUM(P17,P20,P41,P70)</f>
        <v>0</v>
      </c>
      <c r="Q73" s="625">
        <f>SUM(Q17,Q20,Q41,Q70)</f>
        <v>0</v>
      </c>
      <c r="R73" s="574">
        <f t="shared" si="4"/>
        <v>0</v>
      </c>
      <c r="S73" s="1025">
        <f>SUM(S17,S20,S41,S70)</f>
        <v>0</v>
      </c>
      <c r="T73" s="625">
        <f>SUM(T17,T20,T41,T70)</f>
        <v>0</v>
      </c>
      <c r="U73" s="574">
        <f t="shared" si="5"/>
        <v>0</v>
      </c>
    </row>
    <row r="74" spans="1:21" s="72" customFormat="1" ht="18.75" customHeight="1">
      <c r="A74" s="924" t="s">
        <v>243</v>
      </c>
      <c r="B74" s="982"/>
      <c r="C74" s="623"/>
      <c r="D74" s="573">
        <f t="shared" si="6"/>
        <v>0</v>
      </c>
      <c r="E74" s="621"/>
      <c r="F74" s="1039"/>
      <c r="G74" s="1024"/>
      <c r="H74" s="623"/>
      <c r="I74" s="574">
        <f t="shared" si="1"/>
        <v>0</v>
      </c>
      <c r="J74" s="982"/>
      <c r="K74" s="623"/>
      <c r="L74" s="1017">
        <f t="shared" si="2"/>
        <v>0</v>
      </c>
      <c r="M74" s="1024"/>
      <c r="N74" s="623"/>
      <c r="O74" s="574">
        <f t="shared" si="3"/>
        <v>0</v>
      </c>
      <c r="P74" s="1024"/>
      <c r="Q74" s="623"/>
      <c r="R74" s="574">
        <f t="shared" si="4"/>
        <v>0</v>
      </c>
      <c r="S74" s="1024"/>
      <c r="T74" s="623"/>
      <c r="U74" s="574">
        <f t="shared" si="5"/>
        <v>0</v>
      </c>
    </row>
    <row r="75" spans="1:21" s="72" customFormat="1" ht="18.75" customHeight="1">
      <c r="A75" s="1002" t="s">
        <v>244</v>
      </c>
      <c r="B75" s="981">
        <f>B73-B74</f>
        <v>0</v>
      </c>
      <c r="C75" s="620">
        <f>C73-C74</f>
        <v>0</v>
      </c>
      <c r="D75" s="573">
        <f t="shared" si="6"/>
        <v>0</v>
      </c>
      <c r="E75" s="637"/>
      <c r="F75" s="1043"/>
      <c r="G75" s="1064">
        <f>G73-G74</f>
        <v>0</v>
      </c>
      <c r="H75" s="622">
        <f>H73-H74</f>
        <v>0</v>
      </c>
      <c r="I75" s="574">
        <f t="shared" si="1"/>
        <v>0</v>
      </c>
      <c r="J75" s="1053">
        <f>J73-J74</f>
        <v>0</v>
      </c>
      <c r="K75" s="622">
        <f>K73-K74</f>
        <v>0</v>
      </c>
      <c r="L75" s="1017">
        <f t="shared" si="2"/>
        <v>0</v>
      </c>
      <c r="M75" s="1030">
        <f>M73-M74</f>
        <v>0</v>
      </c>
      <c r="N75" s="620">
        <f>N73-N74</f>
        <v>0</v>
      </c>
      <c r="O75" s="574">
        <f t="shared" si="3"/>
        <v>0</v>
      </c>
      <c r="P75" s="1030">
        <f>P73-P74</f>
        <v>0</v>
      </c>
      <c r="Q75" s="620">
        <f>Q73-Q74</f>
        <v>0</v>
      </c>
      <c r="R75" s="574">
        <f t="shared" si="4"/>
        <v>0</v>
      </c>
      <c r="S75" s="1030">
        <f>S73-S74</f>
        <v>0</v>
      </c>
      <c r="T75" s="620">
        <f>T73-T74</f>
        <v>0</v>
      </c>
      <c r="U75" s="574">
        <f t="shared" si="5"/>
        <v>0</v>
      </c>
    </row>
    <row r="76" spans="1:21" s="72" customFormat="1" ht="18.75" customHeight="1">
      <c r="A76" s="1002" t="s">
        <v>245</v>
      </c>
      <c r="B76" s="987"/>
      <c r="C76" s="638"/>
      <c r="D76" s="573">
        <f t="shared" si="6"/>
        <v>0</v>
      </c>
      <c r="E76" s="637"/>
      <c r="F76" s="1043"/>
      <c r="G76" s="1065"/>
      <c r="H76" s="639"/>
      <c r="I76" s="574">
        <f t="shared" si="1"/>
        <v>0</v>
      </c>
      <c r="J76" s="1054"/>
      <c r="K76" s="639"/>
      <c r="L76" s="1017">
        <f t="shared" si="2"/>
        <v>0</v>
      </c>
      <c r="M76" s="1031"/>
      <c r="N76" s="638"/>
      <c r="O76" s="574">
        <f t="shared" si="3"/>
        <v>0</v>
      </c>
      <c r="P76" s="1031"/>
      <c r="Q76" s="638"/>
      <c r="R76" s="574">
        <f t="shared" si="4"/>
        <v>0</v>
      </c>
      <c r="S76" s="1031"/>
      <c r="T76" s="638"/>
      <c r="U76" s="574">
        <f t="shared" si="5"/>
        <v>0</v>
      </c>
    </row>
    <row r="77" spans="1:21" s="72" customFormat="1" ht="18.75" customHeight="1">
      <c r="A77" s="1003" t="s">
        <v>246</v>
      </c>
      <c r="B77" s="987"/>
      <c r="C77" s="638"/>
      <c r="D77" s="628">
        <f t="shared" si="6"/>
        <v>0</v>
      </c>
      <c r="E77" s="637"/>
      <c r="F77" s="1043"/>
      <c r="G77" s="1065"/>
      <c r="H77" s="639"/>
      <c r="I77" s="574">
        <f t="shared" si="1"/>
        <v>0</v>
      </c>
      <c r="J77" s="1054"/>
      <c r="K77" s="639"/>
      <c r="L77" s="1017">
        <f t="shared" si="2"/>
        <v>0</v>
      </c>
      <c r="M77" s="1031"/>
      <c r="N77" s="638"/>
      <c r="O77" s="574">
        <f t="shared" si="3"/>
        <v>0</v>
      </c>
      <c r="P77" s="1031"/>
      <c r="Q77" s="638"/>
      <c r="R77" s="574">
        <f t="shared" si="4"/>
        <v>0</v>
      </c>
      <c r="S77" s="1031"/>
      <c r="T77" s="638"/>
      <c r="U77" s="574">
        <f t="shared" si="5"/>
        <v>0</v>
      </c>
    </row>
    <row r="78" spans="1:21" s="174" customFormat="1" ht="18.75" customHeight="1">
      <c r="A78" s="790" t="s">
        <v>247</v>
      </c>
      <c r="B78" s="988"/>
      <c r="C78" s="641"/>
      <c r="D78" s="628">
        <f t="shared" si="6"/>
        <v>0</v>
      </c>
      <c r="E78" s="637"/>
      <c r="F78" s="1043"/>
      <c r="G78" s="1066"/>
      <c r="H78" s="642"/>
      <c r="I78" s="574">
        <f t="shared" si="1"/>
        <v>0</v>
      </c>
      <c r="J78" s="1055"/>
      <c r="K78" s="642"/>
      <c r="L78" s="1017">
        <f t="shared" si="2"/>
        <v>0</v>
      </c>
      <c r="M78" s="1032"/>
      <c r="N78" s="641"/>
      <c r="O78" s="574">
        <f t="shared" si="3"/>
        <v>0</v>
      </c>
      <c r="P78" s="1032"/>
      <c r="Q78" s="641"/>
      <c r="R78" s="574">
        <f t="shared" si="4"/>
        <v>0</v>
      </c>
      <c r="S78" s="1032"/>
      <c r="T78" s="641"/>
      <c r="U78" s="574">
        <f t="shared" si="5"/>
        <v>0</v>
      </c>
    </row>
    <row r="79" spans="1:21" s="72" customFormat="1" ht="18.75" customHeight="1" thickBot="1">
      <c r="A79" s="1004" t="s">
        <v>248</v>
      </c>
      <c r="B79" s="989"/>
      <c r="C79" s="643"/>
      <c r="D79" s="595">
        <f t="shared" si="6"/>
        <v>0</v>
      </c>
      <c r="E79" s="644"/>
      <c r="F79" s="1044"/>
      <c r="G79" s="1067"/>
      <c r="H79" s="645"/>
      <c r="I79" s="596">
        <f t="shared" si="1"/>
        <v>0</v>
      </c>
      <c r="J79" s="1056"/>
      <c r="K79" s="645"/>
      <c r="L79" s="1018">
        <f t="shared" si="2"/>
        <v>0</v>
      </c>
      <c r="M79" s="1033"/>
      <c r="N79" s="643"/>
      <c r="O79" s="596">
        <f t="shared" si="3"/>
        <v>0</v>
      </c>
      <c r="P79" s="1033"/>
      <c r="Q79" s="643"/>
      <c r="R79" s="596">
        <f t="shared" si="4"/>
        <v>0</v>
      </c>
      <c r="S79" s="1033"/>
      <c r="T79" s="643"/>
      <c r="U79" s="596">
        <f t="shared" si="5"/>
        <v>0</v>
      </c>
    </row>
    <row r="80" spans="1:21" s="72" customFormat="1" ht="18.75" customHeight="1">
      <c r="A80" s="1005" t="s">
        <v>249</v>
      </c>
      <c r="B80" s="990">
        <f>B73+B76+B79</f>
        <v>0</v>
      </c>
      <c r="C80" s="646">
        <f>C73+C76+C79</f>
        <v>0</v>
      </c>
      <c r="D80" s="647">
        <f t="shared" si="6"/>
        <v>0</v>
      </c>
      <c r="E80" s="648"/>
      <c r="F80" s="1045"/>
      <c r="G80" s="1068">
        <f>G73+G76+G79</f>
        <v>0</v>
      </c>
      <c r="H80" s="649">
        <f>H73+H76+H79</f>
        <v>0</v>
      </c>
      <c r="I80" s="684">
        <f t="shared" si="1"/>
        <v>0</v>
      </c>
      <c r="J80" s="1057">
        <f>J73+J76+J79</f>
        <v>0</v>
      </c>
      <c r="K80" s="649">
        <f>K73+K76+K79</f>
        <v>0</v>
      </c>
      <c r="L80" s="1019">
        <f t="shared" si="2"/>
        <v>0</v>
      </c>
      <c r="M80" s="1034">
        <f>M73+M76+M79</f>
        <v>0</v>
      </c>
      <c r="N80" s="646">
        <f>N73+N76+N79</f>
        <v>0</v>
      </c>
      <c r="O80" s="684">
        <f t="shared" si="3"/>
        <v>0</v>
      </c>
      <c r="P80" s="1034">
        <f>P73+P76+P79</f>
        <v>0</v>
      </c>
      <c r="Q80" s="646">
        <f>Q73+Q76+Q79</f>
        <v>0</v>
      </c>
      <c r="R80" s="684">
        <f t="shared" si="4"/>
        <v>0</v>
      </c>
      <c r="S80" s="1034">
        <f>S73+S76+S79</f>
        <v>0</v>
      </c>
      <c r="T80" s="646">
        <f>T73+T76+T79</f>
        <v>0</v>
      </c>
      <c r="U80" s="684">
        <f t="shared" si="5"/>
        <v>0</v>
      </c>
    </row>
    <row r="81" spans="1:21" s="72" customFormat="1" ht="18.75" customHeight="1" thickBot="1">
      <c r="A81" s="1006" t="s">
        <v>250</v>
      </c>
      <c r="B81" s="991">
        <f>B80-B74</f>
        <v>0</v>
      </c>
      <c r="C81" s="650">
        <f>C80-C74</f>
        <v>0</v>
      </c>
      <c r="D81" s="651">
        <f t="shared" si="6"/>
        <v>0</v>
      </c>
      <c r="E81" s="652"/>
      <c r="F81" s="1046"/>
      <c r="G81" s="1069">
        <f>G80-G74</f>
        <v>0</v>
      </c>
      <c r="H81" s="653">
        <f>H80-H74</f>
        <v>0</v>
      </c>
      <c r="I81" s="685">
        <f t="shared" ref="I81" si="7">IFERROR(G81/G$81,0)</f>
        <v>0</v>
      </c>
      <c r="J81" s="1058">
        <f>J80-J74</f>
        <v>0</v>
      </c>
      <c r="K81" s="653">
        <f>K80-K74</f>
        <v>0</v>
      </c>
      <c r="L81" s="1020">
        <f t="shared" ref="L81" si="8">IFERROR(J81/J$81,0)</f>
        <v>0</v>
      </c>
      <c r="M81" s="1035">
        <f>M80-M74</f>
        <v>0</v>
      </c>
      <c r="N81" s="650">
        <f>N80-N74</f>
        <v>0</v>
      </c>
      <c r="O81" s="685">
        <f t="shared" ref="O81" si="9">IFERROR(M81/M$81,0)</f>
        <v>0</v>
      </c>
      <c r="P81" s="1035">
        <f>P80-P74</f>
        <v>0</v>
      </c>
      <c r="Q81" s="650">
        <f>Q80-Q74</f>
        <v>0</v>
      </c>
      <c r="R81" s="685">
        <f t="shared" ref="R81" si="10">IFERROR(P81/P$81,0)</f>
        <v>0</v>
      </c>
      <c r="S81" s="1035">
        <f>S80-S74</f>
        <v>0</v>
      </c>
      <c r="T81" s="650">
        <f>T80-T74</f>
        <v>0</v>
      </c>
      <c r="U81" s="685">
        <f t="shared" ref="U81" si="11">IFERROR(S81/S$81,0)</f>
        <v>0</v>
      </c>
    </row>
    <row r="82" spans="1:21" s="72" customFormat="1" ht="18.75" customHeight="1" thickBot="1">
      <c r="A82" s="1007" t="s">
        <v>251</v>
      </c>
      <c r="B82" s="992"/>
      <c r="C82" s="655"/>
      <c r="D82" s="656"/>
      <c r="E82" s="657"/>
      <c r="F82" s="1047"/>
      <c r="G82" s="1070"/>
      <c r="H82" s="654"/>
      <c r="I82" s="686"/>
      <c r="J82" s="992"/>
      <c r="K82" s="654"/>
      <c r="L82" s="1021"/>
      <c r="M82" s="1036"/>
      <c r="N82" s="677"/>
      <c r="O82" s="686"/>
      <c r="P82" s="1036"/>
      <c r="Q82" s="677"/>
      <c r="R82" s="686"/>
      <c r="S82" s="1036"/>
      <c r="T82" s="677"/>
      <c r="U82" s="686"/>
    </row>
    <row r="83" spans="1:21" s="72" customFormat="1" ht="14.5">
      <c r="A83" s="747" t="s">
        <v>252</v>
      </c>
    </row>
    <row r="84" spans="1:21" s="72" customFormat="1" ht="14.5"/>
    <row r="85" spans="1:21" s="72" customFormat="1" ht="14.5">
      <c r="A85" s="73" t="s">
        <v>22</v>
      </c>
    </row>
    <row r="86" spans="1:21" s="72" customFormat="1" ht="15" thickBot="1">
      <c r="B86" s="604"/>
      <c r="H86" s="604" t="s">
        <v>165</v>
      </c>
    </row>
    <row r="87" spans="1:21" s="72" customFormat="1" ht="14.5">
      <c r="A87" s="1144" t="s">
        <v>253</v>
      </c>
      <c r="B87" s="1152" t="s">
        <v>182</v>
      </c>
      <c r="C87" s="1154" t="s">
        <v>254</v>
      </c>
      <c r="D87" s="658" t="s">
        <v>177</v>
      </c>
      <c r="E87" s="658" t="s">
        <v>178</v>
      </c>
      <c r="F87" s="658" t="s">
        <v>179</v>
      </c>
      <c r="G87" s="658" t="s">
        <v>180</v>
      </c>
      <c r="H87" s="1071" t="s">
        <v>181</v>
      </c>
    </row>
    <row r="88" spans="1:21" s="72" customFormat="1" ht="15" thickBot="1">
      <c r="A88" s="1145"/>
      <c r="B88" s="1153"/>
      <c r="C88" s="1155"/>
      <c r="D88" s="660" t="s">
        <v>182</v>
      </c>
      <c r="E88" s="660" t="s">
        <v>182</v>
      </c>
      <c r="F88" s="660" t="s">
        <v>182</v>
      </c>
      <c r="G88" s="660" t="s">
        <v>182</v>
      </c>
      <c r="H88" s="976" t="s">
        <v>182</v>
      </c>
    </row>
    <row r="89" spans="1:21" s="72" customFormat="1" ht="14.5">
      <c r="A89" s="965" t="s">
        <v>255</v>
      </c>
      <c r="B89" s="1347">
        <f>B17+B23+B39</f>
        <v>0</v>
      </c>
      <c r="C89" s="548">
        <f t="shared" ref="C89:C94" si="12">IFERROR(B89/($C$136-$D$136-$E$136),0)</f>
        <v>0</v>
      </c>
      <c r="D89" s="1340">
        <f>G17+G23+G39</f>
        <v>0</v>
      </c>
      <c r="E89" s="1340">
        <f>J17+J23+J39</f>
        <v>0</v>
      </c>
      <c r="F89" s="1342">
        <f>M17+M23+M39</f>
        <v>0</v>
      </c>
      <c r="G89" s="1340">
        <f>P17+P23+P39</f>
        <v>0</v>
      </c>
      <c r="H89" s="977">
        <f>S17+S23+S39</f>
        <v>0</v>
      </c>
    </row>
    <row r="90" spans="1:21" s="600" customFormat="1" ht="14.5">
      <c r="A90" s="965" t="s">
        <v>256</v>
      </c>
      <c r="B90" s="1348">
        <f>B22-B23+B26+B35+B38-B39-B40+B48+B64</f>
        <v>0</v>
      </c>
      <c r="C90" s="577">
        <f t="shared" si="12"/>
        <v>0</v>
      </c>
      <c r="D90" s="973">
        <f>G22-G23+G26+G35+G38-G39-G40+G48+G64</f>
        <v>0</v>
      </c>
      <c r="E90" s="973">
        <f>J22-J23+J26+J35+J38-J39-J40+J48+J64</f>
        <v>0</v>
      </c>
      <c r="F90" s="1343">
        <f>M22-M23+M26+M35+M38-M39-M40+M48+M64</f>
        <v>0</v>
      </c>
      <c r="G90" s="973">
        <f>P22-P23+P26+P35+P38-P39-P40+P48+P64</f>
        <v>0</v>
      </c>
      <c r="H90" s="978">
        <f>S22-S23+S26+S35+S38-S39-S40+S48+S64</f>
        <v>0</v>
      </c>
      <c r="I90" s="72"/>
      <c r="J90" s="72"/>
      <c r="K90" s="72"/>
      <c r="L90" s="72"/>
      <c r="M90" s="72"/>
      <c r="N90" s="72"/>
      <c r="O90" s="72"/>
      <c r="P90" s="72"/>
      <c r="Q90" s="72"/>
      <c r="R90" s="72"/>
      <c r="S90" s="72"/>
      <c r="T90" s="72"/>
      <c r="U90" s="72"/>
    </row>
    <row r="91" spans="1:21" s="600" customFormat="1" ht="14.5">
      <c r="A91" s="965" t="s">
        <v>257</v>
      </c>
      <c r="B91" s="1348">
        <f>B34-B35-B36-B37+B41-B44-B48-B52-B53-B54-B57-B60-B64-B66</f>
        <v>0</v>
      </c>
      <c r="C91" s="577">
        <f t="shared" si="12"/>
        <v>0</v>
      </c>
      <c r="D91" s="973">
        <f>G34-G35-G36-G37+G41-G44-G48-G52-G53-G54-G57-G60-G64-G66</f>
        <v>0</v>
      </c>
      <c r="E91" s="973">
        <f>J34-J35-J36-J37+J41-J44-J48-J52-J53-J54-J57-J60-J64-J66</f>
        <v>0</v>
      </c>
      <c r="F91" s="1343">
        <f>M34-M35-M36-M37+M41-M44-M48-M52-M53-M54-M57-M60-M64-M66</f>
        <v>0</v>
      </c>
      <c r="G91" s="973">
        <f>P34-P35-P36-P37+P41-P44-P48-P52-P53-P54-P57-P60-P64-P66</f>
        <v>0</v>
      </c>
      <c r="H91" s="978">
        <f>S34-S35-S36-S37+S41-S44-S48-S52-S53-S54-S57-S60-S64-S66</f>
        <v>0</v>
      </c>
      <c r="I91" s="72"/>
      <c r="J91" s="72"/>
      <c r="K91" s="72"/>
      <c r="L91" s="72"/>
      <c r="M91" s="72"/>
      <c r="N91" s="72"/>
      <c r="O91" s="72"/>
      <c r="P91" s="72"/>
      <c r="Q91" s="72"/>
      <c r="R91" s="72"/>
      <c r="S91" s="72"/>
      <c r="T91" s="72"/>
      <c r="U91" s="72"/>
    </row>
    <row r="92" spans="1:21" s="600" customFormat="1" ht="14.5">
      <c r="A92" s="965" t="s">
        <v>258</v>
      </c>
      <c r="B92" s="1348">
        <f>B29+B30+B36+B37+B52+B53+B57+B66+B70+B78</f>
        <v>0</v>
      </c>
      <c r="C92" s="577">
        <f t="shared" si="12"/>
        <v>0</v>
      </c>
      <c r="D92" s="973">
        <f>G29+G30+G36+G37+G52+G53+G57+G66+G70+G78</f>
        <v>0</v>
      </c>
      <c r="E92" s="973">
        <f>J29+J30+J36+J37+J52+J53+J57+J66+J70+J78</f>
        <v>0</v>
      </c>
      <c r="F92" s="1343">
        <f>M29+M30+M36+M37+M52+M53+M57+M66+M70+M78</f>
        <v>0</v>
      </c>
      <c r="G92" s="973">
        <f>P29+P30+P36+P37+P52+P53+P57+P66+P70+P78</f>
        <v>0</v>
      </c>
      <c r="H92" s="978">
        <f>S29+S30+S36+S37+S52+S53+S57+S66+S70+S78</f>
        <v>0</v>
      </c>
      <c r="I92" s="72"/>
      <c r="J92" s="72"/>
      <c r="K92" s="72"/>
      <c r="L92" s="72"/>
      <c r="M92" s="72"/>
      <c r="N92" s="72"/>
      <c r="O92" s="72"/>
      <c r="P92" s="72"/>
      <c r="Q92" s="72"/>
      <c r="R92" s="72"/>
      <c r="S92" s="72"/>
      <c r="T92" s="72"/>
      <c r="U92" s="72"/>
    </row>
    <row r="93" spans="1:21" s="72" customFormat="1" ht="15" thickBot="1">
      <c r="A93" s="966" t="s">
        <v>259</v>
      </c>
      <c r="B93" s="1339">
        <f>B28+B27+B31+B32+B40+B54</f>
        <v>0</v>
      </c>
      <c r="C93" s="661">
        <f t="shared" si="12"/>
        <v>0</v>
      </c>
      <c r="D93" s="1341">
        <f>G28+G27+G31+G32+G40+G54</f>
        <v>0</v>
      </c>
      <c r="E93" s="1341">
        <f>J28+J27+J31+J32+J40+J54</f>
        <v>0</v>
      </c>
      <c r="F93" s="1344">
        <f>M28+M27+M31+M32+M40+M54</f>
        <v>0</v>
      </c>
      <c r="G93" s="1341">
        <f>P28+P27+P31+P32+P40+P54</f>
        <v>0</v>
      </c>
      <c r="H93" s="1349">
        <f>S28+S27+S31+S32+S40+S54</f>
        <v>0</v>
      </c>
    </row>
    <row r="94" spans="1:21" s="72" customFormat="1" ht="15.5" thickTop="1" thickBot="1">
      <c r="A94" s="967" t="s">
        <v>260</v>
      </c>
      <c r="B94" s="1347">
        <f>B19+B38+B58-B60+B72</f>
        <v>0</v>
      </c>
      <c r="C94" s="548">
        <f t="shared" si="12"/>
        <v>0</v>
      </c>
      <c r="D94" s="972">
        <f>G19+G38+G58+G72-G60</f>
        <v>0</v>
      </c>
      <c r="E94" s="972">
        <f>J19+J38+J58+J72-J60</f>
        <v>0</v>
      </c>
      <c r="F94" s="1342">
        <f>M19+M38+M58+M72-M60</f>
        <v>0</v>
      </c>
      <c r="G94" s="1346">
        <f>P19+P38+P58+P72-P60</f>
        <v>0</v>
      </c>
      <c r="H94" s="977">
        <f>S19+S38+S58+S72-S60</f>
        <v>0</v>
      </c>
    </row>
    <row r="95" spans="1:21" s="72" customFormat="1" ht="15" thickBot="1">
      <c r="A95" s="968" t="s">
        <v>251</v>
      </c>
      <c r="B95" s="1350">
        <f>B82</f>
        <v>0</v>
      </c>
      <c r="C95" s="662">
        <f>IFERROR(B95/$C$7,0)</f>
        <v>0</v>
      </c>
      <c r="D95" s="974">
        <f>G82</f>
        <v>0</v>
      </c>
      <c r="E95" s="974">
        <f>J82</f>
        <v>0</v>
      </c>
      <c r="F95" s="979"/>
      <c r="G95" s="1345"/>
      <c r="H95" s="979"/>
    </row>
    <row r="96" spans="1:21" s="72" customFormat="1" ht="15" thickBot="1">
      <c r="A96" s="969" t="s">
        <v>134</v>
      </c>
      <c r="B96" s="1351">
        <f>B89+J104-B104</f>
        <v>0</v>
      </c>
      <c r="C96" s="598">
        <f>IFERROR(B96/($C$136-$D$136-$E$136),0)</f>
        <v>0</v>
      </c>
      <c r="D96" s="975"/>
      <c r="E96" s="975"/>
      <c r="F96" s="975"/>
      <c r="G96" s="975"/>
      <c r="H96" s="980"/>
    </row>
    <row r="97" spans="1:10" s="72" customFormat="1" ht="15" thickBot="1">
      <c r="A97" s="970" t="s">
        <v>261</v>
      </c>
      <c r="B97" s="1352"/>
      <c r="C97" s="1130"/>
      <c r="D97" s="1131"/>
      <c r="E97" s="1131"/>
      <c r="F97" s="1131"/>
      <c r="G97" s="1131"/>
      <c r="H97" s="1132"/>
    </row>
    <row r="98" spans="1:10" s="72" customFormat="1" ht="14.5">
      <c r="A98" s="663"/>
      <c r="B98" s="664"/>
      <c r="C98" s="665"/>
      <c r="D98" s="665"/>
      <c r="E98" s="665"/>
      <c r="F98" s="664"/>
    </row>
    <row r="99" spans="1:10" s="72" customFormat="1" ht="14.5">
      <c r="A99" s="666" t="s">
        <v>23</v>
      </c>
      <c r="B99" s="664"/>
      <c r="C99" s="665"/>
      <c r="D99" s="665"/>
      <c r="E99" s="665"/>
      <c r="F99" s="664"/>
      <c r="J99" s="604"/>
    </row>
    <row r="100" spans="1:10" s="72" customFormat="1" ht="15" thickBot="1">
      <c r="A100" s="666"/>
      <c r="B100" s="664"/>
      <c r="C100" s="665"/>
      <c r="D100" s="665"/>
      <c r="E100" s="665"/>
      <c r="F100" s="664"/>
      <c r="J100" s="604" t="s">
        <v>165</v>
      </c>
    </row>
    <row r="101" spans="1:10" s="72" customFormat="1" ht="15" thickBot="1">
      <c r="A101" s="961"/>
      <c r="B101" s="953" t="s">
        <v>262</v>
      </c>
      <c r="C101" s="951" t="s">
        <v>263</v>
      </c>
      <c r="D101" s="951" t="s">
        <v>264</v>
      </c>
      <c r="E101" s="951" t="s">
        <v>265</v>
      </c>
      <c r="F101" s="951" t="s">
        <v>266</v>
      </c>
      <c r="G101" s="951" t="s">
        <v>267</v>
      </c>
      <c r="H101" s="951" t="s">
        <v>268</v>
      </c>
      <c r="I101" s="951" t="s">
        <v>269</v>
      </c>
      <c r="J101" s="952" t="s">
        <v>270</v>
      </c>
    </row>
    <row r="102" spans="1:10" s="71" customFormat="1" ht="14.5">
      <c r="A102" s="962" t="s">
        <v>271</v>
      </c>
      <c r="B102" s="954">
        <f>B110+B111</f>
        <v>0</v>
      </c>
      <c r="C102" s="950">
        <f t="shared" ref="C102:J102" si="13">C110+C111</f>
        <v>0</v>
      </c>
      <c r="D102" s="950">
        <f t="shared" si="13"/>
        <v>0</v>
      </c>
      <c r="E102" s="950">
        <f t="shared" si="13"/>
        <v>0</v>
      </c>
      <c r="F102" s="950">
        <f t="shared" si="13"/>
        <v>0</v>
      </c>
      <c r="G102" s="950">
        <f t="shared" si="13"/>
        <v>0</v>
      </c>
      <c r="H102" s="950">
        <f t="shared" si="13"/>
        <v>0</v>
      </c>
      <c r="I102" s="950">
        <f t="shared" si="13"/>
        <v>0</v>
      </c>
      <c r="J102" s="134">
        <f t="shared" si="13"/>
        <v>0</v>
      </c>
    </row>
    <row r="103" spans="1:10" s="72" customFormat="1" ht="14.5">
      <c r="A103" s="963" t="s">
        <v>272</v>
      </c>
      <c r="B103" s="955"/>
      <c r="C103" s="667"/>
      <c r="D103" s="667"/>
      <c r="E103" s="667"/>
      <c r="F103" s="667"/>
      <c r="G103" s="667"/>
      <c r="H103" s="667"/>
      <c r="I103" s="678"/>
      <c r="J103" s="134">
        <f>SUM(B103:I103)</f>
        <v>0</v>
      </c>
    </row>
    <row r="104" spans="1:10" s="72" customFormat="1" ht="14.5">
      <c r="A104" s="789" t="s">
        <v>273</v>
      </c>
      <c r="B104" s="956"/>
      <c r="C104" s="668"/>
      <c r="D104" s="668"/>
      <c r="E104" s="668"/>
      <c r="F104" s="668"/>
      <c r="G104" s="668"/>
      <c r="H104" s="668"/>
      <c r="I104" s="679"/>
      <c r="J104" s="680">
        <f t="shared" ref="J104:J111" si="14">SUM(B104:I104)</f>
        <v>0</v>
      </c>
    </row>
    <row r="105" spans="1:10" s="72" customFormat="1" ht="14.5">
      <c r="A105" s="790" t="s">
        <v>274</v>
      </c>
      <c r="B105" s="957"/>
      <c r="C105" s="554"/>
      <c r="D105" s="554"/>
      <c r="E105" s="554"/>
      <c r="F105" s="554"/>
      <c r="G105" s="554"/>
      <c r="H105" s="554"/>
      <c r="I105" s="679"/>
      <c r="J105" s="680">
        <f t="shared" si="14"/>
        <v>0</v>
      </c>
    </row>
    <row r="106" spans="1:10" s="72" customFormat="1" ht="14.5">
      <c r="A106" s="791" t="s">
        <v>275</v>
      </c>
      <c r="B106" s="957"/>
      <c r="C106" s="554"/>
      <c r="D106" s="554"/>
      <c r="E106" s="554"/>
      <c r="F106" s="554"/>
      <c r="G106" s="554"/>
      <c r="H106" s="554"/>
      <c r="I106" s="679"/>
      <c r="J106" s="680">
        <f t="shared" si="14"/>
        <v>0</v>
      </c>
    </row>
    <row r="107" spans="1:10" s="72" customFormat="1" ht="14.5">
      <c r="A107" s="791" t="s">
        <v>276</v>
      </c>
      <c r="B107" s="957"/>
      <c r="C107" s="554"/>
      <c r="D107" s="554"/>
      <c r="E107" s="554"/>
      <c r="F107" s="554"/>
      <c r="G107" s="554"/>
      <c r="H107" s="554"/>
      <c r="I107" s="679"/>
      <c r="J107" s="680">
        <f t="shared" si="14"/>
        <v>0</v>
      </c>
    </row>
    <row r="108" spans="1:10" s="72" customFormat="1" ht="14.5">
      <c r="A108" s="792" t="s">
        <v>277</v>
      </c>
      <c r="B108" s="958"/>
      <c r="C108" s="671"/>
      <c r="D108" s="671"/>
      <c r="E108" s="671"/>
      <c r="F108" s="671"/>
      <c r="G108" s="671"/>
      <c r="H108" s="671"/>
      <c r="I108" s="554"/>
      <c r="J108" s="680">
        <f t="shared" si="14"/>
        <v>0</v>
      </c>
    </row>
    <row r="109" spans="1:10" s="72" customFormat="1" ht="14.5">
      <c r="A109" s="792" t="s">
        <v>278</v>
      </c>
      <c r="B109" s="958"/>
      <c r="C109" s="671"/>
      <c r="D109" s="671"/>
      <c r="E109" s="671"/>
      <c r="F109" s="671"/>
      <c r="G109" s="671"/>
      <c r="H109" s="671"/>
      <c r="I109" s="681"/>
      <c r="J109" s="680">
        <f t="shared" si="14"/>
        <v>0</v>
      </c>
    </row>
    <row r="110" spans="1:10" s="72" customFormat="1" ht="14.5">
      <c r="A110" s="964" t="s">
        <v>279</v>
      </c>
      <c r="B110" s="959">
        <f t="shared" ref="B110" si="15">SUM(B103:B109)</f>
        <v>0</v>
      </c>
      <c r="C110" s="672">
        <f t="shared" ref="C110:I110" si="16">SUM(C103:C109)</f>
        <v>0</v>
      </c>
      <c r="D110" s="672">
        <f t="shared" si="16"/>
        <v>0</v>
      </c>
      <c r="E110" s="672">
        <f t="shared" si="16"/>
        <v>0</v>
      </c>
      <c r="F110" s="672">
        <f t="shared" si="16"/>
        <v>0</v>
      </c>
      <c r="G110" s="672">
        <f t="shared" si="16"/>
        <v>0</v>
      </c>
      <c r="H110" s="672">
        <f t="shared" si="16"/>
        <v>0</v>
      </c>
      <c r="I110" s="672">
        <f t="shared" si="16"/>
        <v>0</v>
      </c>
      <c r="J110" s="682">
        <f t="shared" si="14"/>
        <v>0</v>
      </c>
    </row>
    <row r="111" spans="1:10" s="72" customFormat="1" ht="14.5">
      <c r="A111" s="794" t="s">
        <v>280</v>
      </c>
      <c r="B111" s="960"/>
      <c r="C111" s="673"/>
      <c r="D111" s="673"/>
      <c r="E111" s="673"/>
      <c r="F111" s="673"/>
      <c r="G111" s="673"/>
      <c r="H111" s="673"/>
      <c r="I111" s="673"/>
      <c r="J111" s="683">
        <f t="shared" si="14"/>
        <v>0</v>
      </c>
    </row>
    <row r="112" spans="1:10" s="72" customFormat="1" ht="14.5">
      <c r="A112" s="663"/>
      <c r="B112" s="664"/>
      <c r="C112" s="665"/>
      <c r="D112" s="665"/>
      <c r="E112" s="665"/>
      <c r="F112" s="664"/>
    </row>
    <row r="113" spans="1:6" s="72" customFormat="1" ht="14.5">
      <c r="A113" s="663"/>
      <c r="B113" s="664"/>
      <c r="C113" s="665"/>
      <c r="D113" s="665"/>
      <c r="E113" s="665"/>
      <c r="F113" s="664"/>
    </row>
    <row r="114" spans="1:6" s="72" customFormat="1" ht="14.5">
      <c r="A114" s="666" t="s">
        <v>24</v>
      </c>
    </row>
    <row r="115" spans="1:6" s="72" customFormat="1" ht="15" thickBot="1">
      <c r="A115" s="666"/>
      <c r="D115" s="604" t="s">
        <v>165</v>
      </c>
    </row>
    <row r="116" spans="1:6" s="72" customFormat="1" ht="29.5" thickBot="1">
      <c r="A116" s="542"/>
      <c r="B116" s="674"/>
      <c r="C116" s="947" t="s">
        <v>281</v>
      </c>
      <c r="D116" s="544" t="s">
        <v>282</v>
      </c>
    </row>
    <row r="117" spans="1:6" s="72" customFormat="1" ht="14.5">
      <c r="A117" s="1146" t="s">
        <v>283</v>
      </c>
      <c r="B117" s="821" t="s">
        <v>284</v>
      </c>
      <c r="C117" s="948"/>
      <c r="D117" s="949"/>
    </row>
    <row r="118" spans="1:6" s="72" customFormat="1" ht="15" thickBot="1">
      <c r="A118" s="1147"/>
      <c r="B118" s="675" t="s">
        <v>285</v>
      </c>
      <c r="C118" s="536"/>
      <c r="D118" s="808"/>
    </row>
    <row r="119" spans="1:6" s="72" customFormat="1" ht="14.5">
      <c r="A119" s="1148" t="s">
        <v>286</v>
      </c>
      <c r="B119" s="815" t="s">
        <v>284</v>
      </c>
      <c r="C119" s="534"/>
      <c r="D119" s="803"/>
    </row>
    <row r="120" spans="1:6" s="72" customFormat="1" ht="15" thickBot="1">
      <c r="A120" s="1148"/>
      <c r="B120" s="675" t="s">
        <v>287</v>
      </c>
      <c r="C120" s="536"/>
      <c r="D120" s="808"/>
    </row>
    <row r="121" spans="1:6" s="72" customFormat="1" ht="14.5">
      <c r="A121" s="1146" t="s">
        <v>288</v>
      </c>
      <c r="B121" s="821" t="s">
        <v>284</v>
      </c>
      <c r="C121" s="534"/>
      <c r="D121" s="803"/>
    </row>
    <row r="122" spans="1:6" s="72" customFormat="1" ht="15" thickBot="1">
      <c r="A122" s="1148"/>
      <c r="B122" s="675" t="s">
        <v>289</v>
      </c>
      <c r="C122" s="536"/>
      <c r="D122" s="808"/>
    </row>
    <row r="123" spans="1:6" s="72" customFormat="1" ht="15" thickBot="1">
      <c r="A123" s="1133" t="s">
        <v>290</v>
      </c>
      <c r="B123" s="1134"/>
      <c r="C123" s="1134"/>
      <c r="D123" s="1135"/>
    </row>
    <row r="124" spans="1:6" s="72" customFormat="1" ht="14.5">
      <c r="A124" s="676"/>
    </row>
    <row r="125" spans="1:6" s="72" customFormat="1" ht="14.5">
      <c r="A125" s="666" t="s">
        <v>25</v>
      </c>
    </row>
    <row r="126" spans="1:6" s="72" customFormat="1" ht="14.5">
      <c r="A126" s="666"/>
      <c r="D126" s="604" t="s">
        <v>165</v>
      </c>
    </row>
    <row r="127" spans="1:6" s="72" customFormat="1" ht="14.5">
      <c r="A127" s="1149"/>
      <c r="B127" s="75" t="s">
        <v>291</v>
      </c>
      <c r="C127" s="75" t="s">
        <v>292</v>
      </c>
      <c r="D127" s="148" t="s">
        <v>293</v>
      </c>
    </row>
    <row r="128" spans="1:6" s="72" customFormat="1" ht="14.5">
      <c r="A128" s="1150"/>
      <c r="B128" s="155" t="s">
        <v>294</v>
      </c>
      <c r="C128" s="155" t="s">
        <v>295</v>
      </c>
      <c r="D128" s="168" t="s">
        <v>296</v>
      </c>
    </row>
    <row r="129" spans="1:5" s="72" customFormat="1" ht="14.5">
      <c r="A129" s="675" t="s">
        <v>297</v>
      </c>
      <c r="B129" s="536"/>
      <c r="C129" s="536"/>
      <c r="D129" s="566">
        <f>B129-C129</f>
        <v>0</v>
      </c>
    </row>
    <row r="130" spans="1:5" s="72" customFormat="1" ht="14.5">
      <c r="A130" s="663"/>
      <c r="B130" s="94"/>
      <c r="C130" s="94"/>
    </row>
    <row r="131" spans="1:5" s="72" customFormat="1" ht="14.5">
      <c r="A131" s="687"/>
    </row>
    <row r="132" spans="1:5" s="72" customFormat="1" ht="14.5">
      <c r="A132" s="73" t="s">
        <v>26</v>
      </c>
    </row>
    <row r="133" spans="1:5" s="72" customFormat="1" ht="15" thickBot="1">
      <c r="A133" s="73"/>
      <c r="E133" s="604" t="s">
        <v>165</v>
      </c>
    </row>
    <row r="134" spans="1:5" s="72" customFormat="1" ht="14.5">
      <c r="A134" s="1149"/>
      <c r="B134" s="759" t="s">
        <v>298</v>
      </c>
      <c r="C134" s="759" t="s">
        <v>299</v>
      </c>
      <c r="D134" s="759" t="s">
        <v>300</v>
      </c>
      <c r="E134" s="760" t="s">
        <v>301</v>
      </c>
    </row>
    <row r="135" spans="1:5" s="72" customFormat="1" ht="14.5">
      <c r="A135" s="1150"/>
      <c r="B135" s="758" t="s">
        <v>294</v>
      </c>
      <c r="C135" s="758" t="s">
        <v>295</v>
      </c>
      <c r="D135" s="758" t="s">
        <v>302</v>
      </c>
      <c r="E135" s="168" t="s">
        <v>303</v>
      </c>
    </row>
    <row r="136" spans="1:5" s="72" customFormat="1" ht="14.5">
      <c r="A136" s="762" t="s">
        <v>183</v>
      </c>
      <c r="B136" s="191"/>
      <c r="C136" s="688">
        <f>$C$6</f>
        <v>0</v>
      </c>
      <c r="D136" s="191"/>
      <c r="E136" s="206"/>
    </row>
    <row r="137" spans="1:5" s="72" customFormat="1" ht="14.5">
      <c r="A137" s="580" t="s">
        <v>304</v>
      </c>
      <c r="B137" s="1136">
        <f>IFERROR(B136/($C$136-$D$136-$E$136),0)</f>
        <v>0</v>
      </c>
      <c r="C137" s="1136"/>
      <c r="D137" s="1136"/>
      <c r="E137" s="1137"/>
    </row>
    <row r="138" spans="1:5" s="72" customFormat="1" ht="15" thickBot="1">
      <c r="A138" s="812" t="s">
        <v>305</v>
      </c>
      <c r="B138" s="1138"/>
      <c r="C138" s="1138"/>
      <c r="D138" s="1138"/>
      <c r="E138" s="1139"/>
    </row>
    <row r="139" spans="1:5" s="72" customFormat="1" ht="14.5"/>
  </sheetData>
  <sheetProtection formatCells="0" formatColumns="0" formatRows="0"/>
  <protectedRanges>
    <protectedRange sqref="A2:D2" name="区域11" securityDescriptor=""/>
    <protectedRange sqref="E17:E24 E26:E82" name="区域7" securityDescriptor=""/>
    <protectedRange sqref="C82:D82 B74:C78 G74:H78 J74:K78 M74:N78 P74:Q78 S74:T78" name="区域6" securityDescriptor=""/>
    <protectedRange sqref="B71:C72 G71:H72 J71:K72 M71:N72 P71:Q72 S71:T72" name="区域5" securityDescriptor=""/>
    <protectedRange sqref="B42:C69 G42:H69 J42:K69 M42:N69 P42:Q69 S42:T69" name="区域4" securityDescriptor=""/>
    <protectedRange sqref="E25:F25 B22:C40 S22:T40 P22:Q40 M22:N40 J22:K40 G22:H40" name="区域3" securityDescriptor=""/>
    <protectedRange sqref="B17:C19 G17:H19 J17:K19 M17:N19 P17:Q19 S17:T19" name="区域2" securityDescriptor=""/>
    <protectedRange sqref="B6:D7 B9:D10 B8" name="区域1" securityDescriptor=""/>
    <protectedRange sqref="B129:C129" name="区域9" securityDescriptor=""/>
    <protectedRange sqref="B136:E136" name="区域10" securityDescriptor=""/>
    <protectedRange sqref="B79:B82 C79:C81 G79:H82 J79:K82 M79:N82 P79:Q82 S79:T82" name="区域6_1" securityDescriptor=""/>
    <protectedRange sqref="C8" name="区域1_1" securityDescriptor=""/>
    <protectedRange sqref="D8" name="区域1_2" securityDescriptor=""/>
  </protectedRanges>
  <mergeCells count="24">
    <mergeCell ref="B138:E138"/>
    <mergeCell ref="A4:A5"/>
    <mergeCell ref="A15:A16"/>
    <mergeCell ref="A87:A88"/>
    <mergeCell ref="A117:A118"/>
    <mergeCell ref="A119:A120"/>
    <mergeCell ref="A121:A122"/>
    <mergeCell ref="A127:A128"/>
    <mergeCell ref="A134:A135"/>
    <mergeCell ref="B4:B5"/>
    <mergeCell ref="B87:B88"/>
    <mergeCell ref="C4:C5"/>
    <mergeCell ref="C87:C88"/>
    <mergeCell ref="D4:D5"/>
    <mergeCell ref="P15:R15"/>
    <mergeCell ref="S15:U15"/>
    <mergeCell ref="B97:H97"/>
    <mergeCell ref="A123:D123"/>
    <mergeCell ref="B137:E137"/>
    <mergeCell ref="A1:J1"/>
    <mergeCell ref="B15:F15"/>
    <mergeCell ref="G15:I15"/>
    <mergeCell ref="J15:L15"/>
    <mergeCell ref="M15:O15"/>
  </mergeCells>
  <phoneticPr fontId="46" type="noConversion"/>
  <dataValidations count="4">
    <dataValidation showInputMessage="1" showErrorMessage="1" sqref="B2"/>
    <dataValidation type="list" allowBlank="1" showInputMessage="1" showErrorMessage="1" sqref="B14">
      <formula1>"是,否"</formula1>
    </dataValidation>
    <dataValidation type="decimal" operator="greaterThanOrEqual" allowBlank="1" showInputMessage="1" showErrorMessage="1" sqref="B74:C74 G74:H74 J74:K74 M74:N74 P74:Q74 S74:T74 C117:D117 C119:D119 C121:D121">
      <formula1>0</formula1>
    </dataValidation>
    <dataValidation type="decimal" allowBlank="1" showInputMessage="1" showErrorMessage="1" sqref="C118:D118 C120:D120 C122:D122">
      <formula1>0</formula1>
      <formula2>1</formula2>
    </dataValidation>
  </dataValidations>
  <printOptions horizontalCentered="1"/>
  <pageMargins left="0.70763888888888904" right="0.70763888888888904" top="0.74791666666666701" bottom="0.74791666666666701" header="0.31388888888888899" footer="0.31388888888888899"/>
  <pageSetup paperSize="9" scale="32" fitToHeight="2" orientation="landscape" r:id="rId1"/>
  <headerFooter>
    <oddFooter>&amp;C第 &amp;P 页，共 &amp;N 页</oddFooter>
  </headerFooter>
  <rowBreaks count="1" manualBreakCount="1">
    <brk id="82" max="2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15"/>
  <sheetViews>
    <sheetView showGridLines="0" tabSelected="1" view="pageBreakPreview" topLeftCell="A26" zoomScale="85" zoomScaleNormal="90" zoomScaleSheetLayoutView="85" workbookViewId="0">
      <selection activeCell="D37" sqref="D37"/>
    </sheetView>
  </sheetViews>
  <sheetFormatPr defaultColWidth="9" defaultRowHeight="14.5"/>
  <cols>
    <col min="1" max="1" width="10.58203125" customWidth="1"/>
    <col min="2" max="2" width="48.83203125" customWidth="1"/>
    <col min="3" max="3" width="18.58203125" customWidth="1"/>
    <col min="4" max="4" width="15.08203125" customWidth="1"/>
    <col min="5" max="5" width="14.25" customWidth="1"/>
    <col min="6" max="6" width="15.08203125" customWidth="1"/>
    <col min="7" max="7" width="17.58203125" customWidth="1"/>
    <col min="8" max="8" width="17" customWidth="1"/>
    <col min="9" max="9" width="14.58203125" customWidth="1"/>
    <col min="10" max="10" width="16.33203125" customWidth="1"/>
    <col min="11" max="11" width="14.83203125" customWidth="1"/>
    <col min="12" max="12" width="17.08203125" customWidth="1"/>
    <col min="13" max="13" width="11.33203125" customWidth="1"/>
    <col min="15" max="15" width="11.83203125" customWidth="1"/>
    <col min="16" max="16384" width="9" style="72"/>
  </cols>
  <sheetData>
    <row r="1" spans="1:15" ht="25">
      <c r="A1" s="1121" t="s">
        <v>27</v>
      </c>
      <c r="B1" s="1121"/>
      <c r="C1" s="1121"/>
      <c r="D1" s="1121"/>
      <c r="E1" s="1121"/>
      <c r="F1" s="1121"/>
      <c r="G1" s="1121"/>
      <c r="H1" s="1121"/>
      <c r="I1" s="1121"/>
      <c r="J1" s="1121"/>
      <c r="K1" s="1121"/>
      <c r="L1" s="1121"/>
      <c r="M1" s="1121"/>
      <c r="N1" s="72"/>
      <c r="O1" s="72"/>
    </row>
    <row r="2" spans="1:15">
      <c r="A2" s="175" t="str">
        <f>'表1-1 资产配置状况'!A2</f>
        <v>公司名称：</v>
      </c>
      <c r="B2" s="72"/>
      <c r="C2" s="72"/>
      <c r="D2" s="9" t="str">
        <f>'表1-1 资产配置状况'!B2</f>
        <v xml:space="preserve"> 年 月 日</v>
      </c>
      <c r="E2" s="10"/>
      <c r="F2" s="10"/>
      <c r="G2" s="10"/>
      <c r="H2" s="10"/>
      <c r="I2" s="10"/>
      <c r="J2" s="72"/>
      <c r="K2" s="72"/>
      <c r="L2" s="72"/>
      <c r="M2" s="72"/>
      <c r="N2" s="72"/>
      <c r="O2" s="72"/>
    </row>
    <row r="3" spans="1:15" ht="15" thickBot="1">
      <c r="A3" s="175" t="s">
        <v>28</v>
      </c>
      <c r="B3" s="72"/>
      <c r="C3" s="72"/>
      <c r="D3" s="72"/>
      <c r="E3" s="72"/>
      <c r="F3" s="72"/>
      <c r="G3" s="72"/>
      <c r="H3" s="72"/>
      <c r="I3" s="72"/>
      <c r="J3" s="177" t="s">
        <v>165</v>
      </c>
      <c r="K3" s="72"/>
      <c r="L3" s="72"/>
      <c r="M3" s="72"/>
      <c r="N3" s="72"/>
      <c r="O3" s="72"/>
    </row>
    <row r="4" spans="1:15">
      <c r="A4" s="1191"/>
      <c r="B4" s="1196"/>
      <c r="C4" s="1162" t="s">
        <v>306</v>
      </c>
      <c r="D4" s="1163"/>
      <c r="E4" s="1163"/>
      <c r="F4" s="1163"/>
      <c r="G4" s="1163"/>
      <c r="H4" s="1163"/>
      <c r="I4" s="1164"/>
      <c r="J4" s="1169" t="s">
        <v>270</v>
      </c>
      <c r="K4" s="72"/>
      <c r="L4" s="72"/>
      <c r="M4" s="72"/>
      <c r="N4" s="72"/>
      <c r="O4" s="72"/>
    </row>
    <row r="5" spans="1:15" ht="15" thickBot="1">
      <c r="A5" s="1192"/>
      <c r="B5" s="1197"/>
      <c r="C5" s="675" t="s">
        <v>307</v>
      </c>
      <c r="D5" s="532" t="s">
        <v>308</v>
      </c>
      <c r="E5" s="532" t="s">
        <v>309</v>
      </c>
      <c r="F5" s="532" t="s">
        <v>310</v>
      </c>
      <c r="G5" s="532" t="s">
        <v>311</v>
      </c>
      <c r="H5" s="532" t="s">
        <v>312</v>
      </c>
      <c r="I5" s="761" t="s">
        <v>313</v>
      </c>
      <c r="J5" s="1179"/>
      <c r="K5" s="72"/>
      <c r="L5" s="72"/>
      <c r="M5" s="72"/>
      <c r="N5" s="72"/>
      <c r="O5" s="72"/>
    </row>
    <row r="6" spans="1:15">
      <c r="A6" s="1180" t="s">
        <v>314</v>
      </c>
      <c r="B6" s="788" t="s">
        <v>272</v>
      </c>
      <c r="C6" s="800"/>
      <c r="D6" s="533"/>
      <c r="E6" s="533"/>
      <c r="F6" s="533"/>
      <c r="G6" s="533"/>
      <c r="H6" s="533"/>
      <c r="I6" s="801"/>
      <c r="J6" s="795">
        <f t="shared" ref="J6:J14" si="0">SUM(C6:I6)</f>
        <v>0</v>
      </c>
      <c r="K6" s="72"/>
      <c r="L6" s="72"/>
      <c r="M6" s="72"/>
      <c r="N6" s="72"/>
      <c r="O6" s="72"/>
    </row>
    <row r="7" spans="1:15">
      <c r="A7" s="1193"/>
      <c r="B7" s="789" t="s">
        <v>273</v>
      </c>
      <c r="C7" s="802"/>
      <c r="D7" s="534"/>
      <c r="E7" s="534"/>
      <c r="F7" s="534"/>
      <c r="G7" s="534"/>
      <c r="H7" s="534"/>
      <c r="I7" s="803"/>
      <c r="J7" s="796">
        <f t="shared" si="0"/>
        <v>0</v>
      </c>
      <c r="K7" s="72"/>
      <c r="L7" s="72"/>
      <c r="M7" s="72"/>
      <c r="N7" s="72"/>
      <c r="O7" s="72"/>
    </row>
    <row r="8" spans="1:15">
      <c r="A8" s="1193"/>
      <c r="B8" s="790" t="s">
        <v>274</v>
      </c>
      <c r="C8" s="804"/>
      <c r="D8" s="191"/>
      <c r="E8" s="191"/>
      <c r="F8" s="191"/>
      <c r="G8" s="191"/>
      <c r="H8" s="191"/>
      <c r="I8" s="206"/>
      <c r="J8" s="796">
        <f t="shared" si="0"/>
        <v>0</v>
      </c>
      <c r="K8" s="72"/>
      <c r="L8" s="72"/>
      <c r="M8" s="72"/>
      <c r="N8" s="72"/>
      <c r="O8" s="72"/>
    </row>
    <row r="9" spans="1:15">
      <c r="A9" s="1193"/>
      <c r="B9" s="791" t="s">
        <v>275</v>
      </c>
      <c r="C9" s="804"/>
      <c r="D9" s="191"/>
      <c r="E9" s="191"/>
      <c r="F9" s="191"/>
      <c r="G9" s="191"/>
      <c r="H9" s="191"/>
      <c r="I9" s="206"/>
      <c r="J9" s="796">
        <f t="shared" si="0"/>
        <v>0</v>
      </c>
      <c r="K9" s="72"/>
      <c r="L9" s="72"/>
      <c r="M9" s="72"/>
      <c r="N9" s="72"/>
      <c r="O9" s="72"/>
    </row>
    <row r="10" spans="1:15">
      <c r="A10" s="1193"/>
      <c r="B10" s="791" t="s">
        <v>276</v>
      </c>
      <c r="C10" s="804"/>
      <c r="D10" s="191"/>
      <c r="E10" s="191"/>
      <c r="F10" s="191"/>
      <c r="G10" s="191"/>
      <c r="H10" s="191"/>
      <c r="I10" s="206"/>
      <c r="J10" s="796">
        <f t="shared" si="0"/>
        <v>0</v>
      </c>
      <c r="K10" s="94"/>
      <c r="L10" s="94"/>
      <c r="M10" s="94"/>
      <c r="N10" s="94"/>
      <c r="O10" s="72"/>
    </row>
    <row r="11" spans="1:15">
      <c r="A11" s="1193"/>
      <c r="B11" s="792" t="s">
        <v>277</v>
      </c>
      <c r="C11" s="805"/>
      <c r="D11" s="535"/>
      <c r="E11" s="535"/>
      <c r="F11" s="535"/>
      <c r="G11" s="535"/>
      <c r="H11" s="535"/>
      <c r="I11" s="806"/>
      <c r="J11" s="796">
        <f t="shared" si="0"/>
        <v>0</v>
      </c>
      <c r="K11" s="94"/>
      <c r="L11" s="94"/>
      <c r="M11" s="94"/>
      <c r="N11" s="94"/>
      <c r="O11" s="72"/>
    </row>
    <row r="12" spans="1:15" ht="15" thickBot="1">
      <c r="A12" s="1193"/>
      <c r="B12" s="793" t="s">
        <v>278</v>
      </c>
      <c r="C12" s="807"/>
      <c r="D12" s="536"/>
      <c r="E12" s="536"/>
      <c r="F12" s="536"/>
      <c r="G12" s="536"/>
      <c r="H12" s="536"/>
      <c r="I12" s="808"/>
      <c r="J12" s="797">
        <f t="shared" si="0"/>
        <v>0</v>
      </c>
      <c r="K12" s="94"/>
      <c r="L12" s="94"/>
      <c r="M12" s="94"/>
      <c r="N12" s="94"/>
      <c r="O12" s="72"/>
    </row>
    <row r="13" spans="1:15" ht="15" thickBot="1">
      <c r="A13" s="1193"/>
      <c r="B13" s="794" t="s">
        <v>279</v>
      </c>
      <c r="C13" s="809">
        <f t="shared" ref="C13" si="1">SUM(C6:C12)</f>
        <v>0</v>
      </c>
      <c r="D13" s="537">
        <f t="shared" ref="D13:I13" si="2">SUM(D6:D12)</f>
        <v>0</v>
      </c>
      <c r="E13" s="537">
        <f t="shared" si="2"/>
        <v>0</v>
      </c>
      <c r="F13" s="537">
        <f t="shared" si="2"/>
        <v>0</v>
      </c>
      <c r="G13" s="537">
        <f t="shared" si="2"/>
        <v>0</v>
      </c>
      <c r="H13" s="537">
        <f t="shared" si="2"/>
        <v>0</v>
      </c>
      <c r="I13" s="567">
        <f t="shared" si="2"/>
        <v>0</v>
      </c>
      <c r="J13" s="798">
        <f t="shared" si="0"/>
        <v>0</v>
      </c>
      <c r="K13" s="94"/>
      <c r="L13" s="94"/>
      <c r="M13" s="94"/>
      <c r="N13" s="94"/>
      <c r="O13" s="72"/>
    </row>
    <row r="14" spans="1:15" ht="15" thickBot="1">
      <c r="A14" s="1193"/>
      <c r="B14" s="794" t="s">
        <v>280</v>
      </c>
      <c r="C14" s="810"/>
      <c r="D14" s="673"/>
      <c r="E14" s="673"/>
      <c r="F14" s="673"/>
      <c r="G14" s="673"/>
      <c r="H14" s="673"/>
      <c r="I14" s="811"/>
      <c r="J14" s="799">
        <f t="shared" si="0"/>
        <v>0</v>
      </c>
      <c r="K14" s="94"/>
      <c r="L14" s="94"/>
      <c r="M14" s="94"/>
      <c r="N14" s="94"/>
      <c r="O14" s="72"/>
    </row>
    <row r="15" spans="1:15">
      <c r="A15" s="1180" t="s">
        <v>315</v>
      </c>
      <c r="B15" s="780" t="s">
        <v>272</v>
      </c>
      <c r="C15" s="538">
        <f t="shared" ref="C15:I23" si="3">IF($J6=0,0,C6/$J6)</f>
        <v>0</v>
      </c>
      <c r="D15" s="538">
        <f t="shared" si="3"/>
        <v>0</v>
      </c>
      <c r="E15" s="538">
        <f t="shared" si="3"/>
        <v>0</v>
      </c>
      <c r="F15" s="538">
        <f t="shared" si="3"/>
        <v>0</v>
      </c>
      <c r="G15" s="538">
        <f t="shared" si="3"/>
        <v>0</v>
      </c>
      <c r="H15" s="538">
        <f t="shared" si="3"/>
        <v>0</v>
      </c>
      <c r="I15" s="781">
        <f t="shared" si="3"/>
        <v>0</v>
      </c>
      <c r="J15" s="568"/>
      <c r="K15" s="94"/>
      <c r="L15" s="94"/>
      <c r="M15" s="94"/>
      <c r="N15" s="94"/>
      <c r="O15" s="72"/>
    </row>
    <row r="16" spans="1:15">
      <c r="A16" s="1193"/>
      <c r="B16" s="640" t="s">
        <v>273</v>
      </c>
      <c r="C16" s="539">
        <f t="shared" si="3"/>
        <v>0</v>
      </c>
      <c r="D16" s="539">
        <f t="shared" si="3"/>
        <v>0</v>
      </c>
      <c r="E16" s="539">
        <f t="shared" si="3"/>
        <v>0</v>
      </c>
      <c r="F16" s="539">
        <f t="shared" si="3"/>
        <v>0</v>
      </c>
      <c r="G16" s="539">
        <f t="shared" si="3"/>
        <v>0</v>
      </c>
      <c r="H16" s="539">
        <f t="shared" si="3"/>
        <v>0</v>
      </c>
      <c r="I16" s="577">
        <f t="shared" si="3"/>
        <v>0</v>
      </c>
      <c r="J16" s="569"/>
      <c r="K16" s="94"/>
      <c r="L16" s="94"/>
      <c r="M16" s="94"/>
      <c r="N16" s="94"/>
      <c r="O16" s="72"/>
    </row>
    <row r="17" spans="1:15">
      <c r="A17" s="1193"/>
      <c r="B17" s="640" t="s">
        <v>274</v>
      </c>
      <c r="C17" s="539">
        <f t="shared" si="3"/>
        <v>0</v>
      </c>
      <c r="D17" s="539">
        <f t="shared" si="3"/>
        <v>0</v>
      </c>
      <c r="E17" s="539">
        <f t="shared" si="3"/>
        <v>0</v>
      </c>
      <c r="F17" s="539">
        <f t="shared" si="3"/>
        <v>0</v>
      </c>
      <c r="G17" s="539">
        <f t="shared" si="3"/>
        <v>0</v>
      </c>
      <c r="H17" s="539">
        <f t="shared" si="3"/>
        <v>0</v>
      </c>
      <c r="I17" s="577">
        <f t="shared" si="3"/>
        <v>0</v>
      </c>
      <c r="J17" s="569"/>
      <c r="K17" s="94"/>
      <c r="L17" s="94"/>
      <c r="M17" s="94"/>
      <c r="N17" s="94"/>
      <c r="O17" s="72"/>
    </row>
    <row r="18" spans="1:15">
      <c r="A18" s="1193"/>
      <c r="B18" s="669" t="s">
        <v>275</v>
      </c>
      <c r="C18" s="539">
        <f t="shared" si="3"/>
        <v>0</v>
      </c>
      <c r="D18" s="539">
        <f t="shared" si="3"/>
        <v>0</v>
      </c>
      <c r="E18" s="539">
        <f t="shared" si="3"/>
        <v>0</v>
      </c>
      <c r="F18" s="539">
        <f t="shared" si="3"/>
        <v>0</v>
      </c>
      <c r="G18" s="539">
        <f t="shared" si="3"/>
        <v>0</v>
      </c>
      <c r="H18" s="539">
        <f t="shared" si="3"/>
        <v>0</v>
      </c>
      <c r="I18" s="577">
        <f t="shared" si="3"/>
        <v>0</v>
      </c>
      <c r="J18" s="569"/>
      <c r="K18" s="94"/>
      <c r="L18" s="94"/>
      <c r="M18" s="94"/>
      <c r="N18" s="94"/>
      <c r="O18" s="72"/>
    </row>
    <row r="19" spans="1:15">
      <c r="A19" s="1193"/>
      <c r="B19" s="669" t="s">
        <v>276</v>
      </c>
      <c r="C19" s="539">
        <f t="shared" si="3"/>
        <v>0</v>
      </c>
      <c r="D19" s="539">
        <f t="shared" si="3"/>
        <v>0</v>
      </c>
      <c r="E19" s="539">
        <f t="shared" si="3"/>
        <v>0</v>
      </c>
      <c r="F19" s="539">
        <f t="shared" si="3"/>
        <v>0</v>
      </c>
      <c r="G19" s="539">
        <f t="shared" si="3"/>
        <v>0</v>
      </c>
      <c r="H19" s="539">
        <f t="shared" si="3"/>
        <v>0</v>
      </c>
      <c r="I19" s="577">
        <f t="shared" si="3"/>
        <v>0</v>
      </c>
      <c r="J19" s="569"/>
      <c r="K19" s="94"/>
      <c r="L19" s="94"/>
      <c r="M19" s="94"/>
      <c r="N19" s="94"/>
      <c r="O19" s="72"/>
    </row>
    <row r="20" spans="1:15">
      <c r="A20" s="1193"/>
      <c r="B20" s="670" t="s">
        <v>277</v>
      </c>
      <c r="C20" s="539">
        <f t="shared" si="3"/>
        <v>0</v>
      </c>
      <c r="D20" s="539">
        <f t="shared" si="3"/>
        <v>0</v>
      </c>
      <c r="E20" s="539">
        <f t="shared" si="3"/>
        <v>0</v>
      </c>
      <c r="F20" s="539">
        <f t="shared" si="3"/>
        <v>0</v>
      </c>
      <c r="G20" s="539">
        <f t="shared" si="3"/>
        <v>0</v>
      </c>
      <c r="H20" s="539">
        <f t="shared" si="3"/>
        <v>0</v>
      </c>
      <c r="I20" s="577">
        <f t="shared" si="3"/>
        <v>0</v>
      </c>
      <c r="J20" s="569"/>
      <c r="K20" s="94"/>
      <c r="L20" s="94"/>
      <c r="M20" s="94"/>
      <c r="N20" s="94"/>
      <c r="O20" s="72"/>
    </row>
    <row r="21" spans="1:15" ht="15" thickBot="1">
      <c r="A21" s="1193"/>
      <c r="B21" s="782" t="s">
        <v>278</v>
      </c>
      <c r="C21" s="783">
        <f t="shared" si="3"/>
        <v>0</v>
      </c>
      <c r="D21" s="783">
        <f t="shared" si="3"/>
        <v>0</v>
      </c>
      <c r="E21" s="783">
        <f t="shared" si="3"/>
        <v>0</v>
      </c>
      <c r="F21" s="783">
        <f t="shared" si="3"/>
        <v>0</v>
      </c>
      <c r="G21" s="783">
        <f t="shared" si="3"/>
        <v>0</v>
      </c>
      <c r="H21" s="783">
        <f t="shared" si="3"/>
        <v>0</v>
      </c>
      <c r="I21" s="662">
        <f t="shared" si="3"/>
        <v>0</v>
      </c>
      <c r="J21" s="569"/>
      <c r="K21" s="94"/>
      <c r="L21" s="94"/>
      <c r="M21" s="94"/>
      <c r="N21" s="94"/>
      <c r="O21" s="72"/>
    </row>
    <row r="22" spans="1:15" ht="15" thickBot="1">
      <c r="A22" s="1193"/>
      <c r="B22" s="784" t="s">
        <v>279</v>
      </c>
      <c r="C22" s="785">
        <f t="shared" si="3"/>
        <v>0</v>
      </c>
      <c r="D22" s="785">
        <f t="shared" si="3"/>
        <v>0</v>
      </c>
      <c r="E22" s="785">
        <f t="shared" si="3"/>
        <v>0</v>
      </c>
      <c r="F22" s="785">
        <f t="shared" si="3"/>
        <v>0</v>
      </c>
      <c r="G22" s="785">
        <f t="shared" si="3"/>
        <v>0</v>
      </c>
      <c r="H22" s="785">
        <f t="shared" si="3"/>
        <v>0</v>
      </c>
      <c r="I22" s="786">
        <f t="shared" si="3"/>
        <v>0</v>
      </c>
      <c r="J22" s="569"/>
      <c r="K22" s="94"/>
      <c r="L22" s="94"/>
      <c r="M22" s="94"/>
      <c r="N22" s="94"/>
      <c r="O22" s="72"/>
    </row>
    <row r="23" spans="1:15" ht="15" thickBot="1">
      <c r="A23" s="1193"/>
      <c r="B23" s="462" t="s">
        <v>280</v>
      </c>
      <c r="C23" s="787">
        <f t="shared" si="3"/>
        <v>0</v>
      </c>
      <c r="D23" s="787">
        <f t="shared" si="3"/>
        <v>0</v>
      </c>
      <c r="E23" s="787">
        <f t="shared" si="3"/>
        <v>0</v>
      </c>
      <c r="F23" s="787">
        <f t="shared" si="3"/>
        <v>0</v>
      </c>
      <c r="G23" s="787">
        <f t="shared" si="3"/>
        <v>0</v>
      </c>
      <c r="H23" s="787">
        <f t="shared" si="3"/>
        <v>0</v>
      </c>
      <c r="I23" s="557">
        <f t="shared" si="3"/>
        <v>0</v>
      </c>
      <c r="J23" s="569"/>
      <c r="K23" s="94"/>
      <c r="L23" s="94"/>
      <c r="M23" s="94"/>
      <c r="N23" s="94"/>
      <c r="O23" s="72"/>
    </row>
    <row r="24" spans="1:15" s="531" customFormat="1" ht="15" thickBot="1">
      <c r="A24" s="1165" t="s">
        <v>316</v>
      </c>
      <c r="B24" s="1166"/>
      <c r="C24" s="1173"/>
      <c r="D24" s="1174"/>
      <c r="E24" s="1174"/>
      <c r="F24" s="1174"/>
      <c r="G24" s="1174"/>
      <c r="H24" s="1174"/>
      <c r="I24" s="1174"/>
      <c r="J24" s="1175"/>
      <c r="K24" s="570"/>
      <c r="L24" s="570"/>
      <c r="M24" s="571"/>
      <c r="N24" s="571"/>
    </row>
    <row r="25" spans="1:15">
      <c r="A25" s="540"/>
      <c r="B25" s="541"/>
      <c r="C25" s="540"/>
      <c r="D25" s="540"/>
      <c r="E25" s="540"/>
      <c r="F25" s="540"/>
      <c r="G25" s="540"/>
      <c r="H25" s="540"/>
      <c r="I25" s="540"/>
      <c r="J25" s="540"/>
      <c r="K25" s="540"/>
      <c r="L25" s="540"/>
      <c r="M25" s="540"/>
      <c r="N25" s="94"/>
      <c r="O25" s="94"/>
    </row>
    <row r="26" spans="1:15">
      <c r="A26" s="175" t="s">
        <v>29</v>
      </c>
      <c r="B26" s="72"/>
      <c r="C26" s="72"/>
      <c r="D26" s="72"/>
      <c r="E26" s="72"/>
      <c r="F26" s="72"/>
      <c r="G26" s="72"/>
      <c r="H26" s="72"/>
      <c r="I26" s="72"/>
      <c r="J26" s="72"/>
      <c r="K26" s="72"/>
      <c r="L26" s="72"/>
      <c r="M26" s="72"/>
      <c r="N26" s="72"/>
      <c r="O26" s="72"/>
    </row>
    <row r="27" spans="1:15">
      <c r="A27" s="175"/>
      <c r="B27" s="72"/>
      <c r="C27" s="72"/>
      <c r="D27" s="72"/>
      <c r="E27" s="73"/>
      <c r="F27" s="177" t="s">
        <v>165</v>
      </c>
      <c r="H27" s="72"/>
      <c r="I27" s="72"/>
      <c r="J27" s="72"/>
      <c r="K27" s="72"/>
      <c r="L27" s="72"/>
      <c r="M27" s="72"/>
      <c r="N27" s="72"/>
      <c r="O27" s="72"/>
    </row>
    <row r="28" spans="1:15" ht="33.75" customHeight="1">
      <c r="A28" s="175"/>
      <c r="B28" s="542"/>
      <c r="C28" s="543" t="s">
        <v>317</v>
      </c>
      <c r="D28" s="544" t="s">
        <v>318</v>
      </c>
      <c r="E28" s="545" t="s">
        <v>319</v>
      </c>
      <c r="F28" s="544" t="s">
        <v>318</v>
      </c>
      <c r="H28" s="72"/>
      <c r="I28" s="72"/>
      <c r="J28" s="72"/>
      <c r="K28" s="72"/>
      <c r="L28" s="72"/>
      <c r="M28" s="72"/>
      <c r="N28" s="72"/>
      <c r="O28" s="72"/>
    </row>
    <row r="29" spans="1:15">
      <c r="A29" s="72"/>
      <c r="B29" s="546" t="s">
        <v>320</v>
      </c>
      <c r="C29" s="547"/>
      <c r="D29" s="548">
        <f t="shared" ref="D29:D34" si="4">IF($C$34=0,0,C29/$C$34)</f>
        <v>0</v>
      </c>
      <c r="E29" s="549"/>
      <c r="F29" s="548">
        <f t="shared" ref="F29:F34" si="5">IF($E$34=0,0,E29/$E$34)</f>
        <v>0</v>
      </c>
      <c r="H29" s="72"/>
      <c r="I29" s="72"/>
      <c r="J29" s="72"/>
      <c r="K29" s="72"/>
      <c r="L29" s="72"/>
      <c r="M29" s="72"/>
      <c r="N29" s="72"/>
      <c r="O29" s="72"/>
    </row>
    <row r="30" spans="1:15">
      <c r="A30" s="72"/>
      <c r="B30" s="550" t="s">
        <v>321</v>
      </c>
      <c r="C30" s="551"/>
      <c r="D30" s="548">
        <f t="shared" si="4"/>
        <v>0</v>
      </c>
      <c r="E30" s="552"/>
      <c r="F30" s="548">
        <f t="shared" si="5"/>
        <v>0</v>
      </c>
      <c r="H30" s="72"/>
      <c r="I30" s="72"/>
      <c r="J30" s="72"/>
      <c r="K30" s="72"/>
      <c r="L30" s="72"/>
      <c r="M30" s="72"/>
      <c r="N30" s="72"/>
      <c r="O30" s="72"/>
    </row>
    <row r="31" spans="1:15">
      <c r="A31" s="72"/>
      <c r="B31" s="550" t="s">
        <v>322</v>
      </c>
      <c r="C31" s="553"/>
      <c r="D31" s="548">
        <f t="shared" si="4"/>
        <v>0</v>
      </c>
      <c r="E31" s="554"/>
      <c r="F31" s="548">
        <f t="shared" si="5"/>
        <v>0</v>
      </c>
      <c r="H31" s="72"/>
      <c r="I31" s="72"/>
      <c r="J31" s="72"/>
      <c r="K31" s="72"/>
      <c r="L31" s="72"/>
      <c r="M31" s="72"/>
      <c r="N31" s="72"/>
      <c r="O31" s="72"/>
    </row>
    <row r="32" spans="1:15">
      <c r="A32" s="72"/>
      <c r="B32" s="550" t="s">
        <v>323</v>
      </c>
      <c r="C32" s="553"/>
      <c r="D32" s="548">
        <f t="shared" si="4"/>
        <v>0</v>
      </c>
      <c r="E32" s="554"/>
      <c r="F32" s="548">
        <f t="shared" si="5"/>
        <v>0</v>
      </c>
      <c r="H32" s="72"/>
      <c r="I32" s="72"/>
      <c r="J32" s="72"/>
      <c r="K32" s="72"/>
      <c r="L32" s="72"/>
      <c r="M32" s="72"/>
      <c r="N32" s="72"/>
      <c r="O32" s="72"/>
    </row>
    <row r="33" spans="1:15">
      <c r="A33" s="72"/>
      <c r="B33" s="555" t="s">
        <v>324</v>
      </c>
      <c r="C33" s="553"/>
      <c r="D33" s="548">
        <f t="shared" si="4"/>
        <v>0</v>
      </c>
      <c r="E33" s="554"/>
      <c r="F33" s="548">
        <f t="shared" si="5"/>
        <v>0</v>
      </c>
      <c r="H33" s="72"/>
      <c r="I33" s="72"/>
      <c r="J33" s="72"/>
      <c r="K33" s="72"/>
      <c r="L33" s="72"/>
      <c r="M33" s="72"/>
      <c r="N33" s="72"/>
      <c r="O33" s="72"/>
    </row>
    <row r="34" spans="1:15">
      <c r="A34" s="72"/>
      <c r="B34" s="556" t="s">
        <v>271</v>
      </c>
      <c r="C34" s="1357">
        <f>SUM(C29:C33)</f>
        <v>0</v>
      </c>
      <c r="D34" s="557">
        <f t="shared" si="4"/>
        <v>0</v>
      </c>
      <c r="E34" s="558">
        <f>SUM(E29:E33)</f>
        <v>0</v>
      </c>
      <c r="F34" s="557">
        <f t="shared" si="5"/>
        <v>0</v>
      </c>
      <c r="H34" s="72"/>
      <c r="I34" s="72"/>
      <c r="J34" s="72"/>
      <c r="K34" s="72"/>
      <c r="L34" s="72"/>
      <c r="M34" s="72"/>
      <c r="N34" s="72"/>
      <c r="O34" s="72"/>
    </row>
    <row r="35" spans="1:15">
      <c r="A35" s="559"/>
      <c r="B35" s="541"/>
      <c r="C35" s="560"/>
      <c r="D35" s="72"/>
      <c r="E35" s="72"/>
      <c r="F35" s="72"/>
      <c r="G35" s="72"/>
      <c r="H35" s="72"/>
      <c r="I35" s="72"/>
      <c r="J35" s="72"/>
      <c r="K35" s="72"/>
      <c r="L35" s="72"/>
      <c r="M35" s="72"/>
      <c r="N35" s="72"/>
      <c r="O35" s="72"/>
    </row>
    <row r="36" spans="1:15">
      <c r="A36" s="72"/>
      <c r="B36" s="72"/>
      <c r="C36" s="72"/>
      <c r="D36" s="72"/>
      <c r="E36" s="72"/>
      <c r="F36" s="72"/>
      <c r="G36" s="72"/>
      <c r="H36" s="72"/>
      <c r="I36" s="72"/>
      <c r="J36" s="72"/>
      <c r="K36" s="72"/>
      <c r="L36" s="72"/>
      <c r="M36" s="72"/>
      <c r="N36" s="72"/>
      <c r="O36" s="72"/>
    </row>
    <row r="37" spans="1:15" ht="15" thickBot="1">
      <c r="A37" s="175" t="s">
        <v>30</v>
      </c>
      <c r="B37" s="72"/>
      <c r="C37" s="72"/>
      <c r="D37" s="72"/>
      <c r="E37" s="72"/>
      <c r="F37" s="72"/>
      <c r="G37" s="72"/>
      <c r="H37" s="72"/>
      <c r="I37" s="72"/>
      <c r="J37" s="72"/>
      <c r="K37" s="177" t="s">
        <v>165</v>
      </c>
      <c r="L37" s="72"/>
      <c r="M37" s="72"/>
      <c r="N37" s="72"/>
      <c r="O37" s="72"/>
    </row>
    <row r="38" spans="1:15">
      <c r="A38" s="1180" t="s">
        <v>325</v>
      </c>
      <c r="B38" s="1181"/>
      <c r="C38" s="1167" t="s">
        <v>326</v>
      </c>
      <c r="D38" s="1168"/>
      <c r="E38" s="1168"/>
      <c r="F38" s="1168"/>
      <c r="G38" s="1168"/>
      <c r="H38" s="1168"/>
      <c r="I38" s="1168"/>
      <c r="J38" s="1168"/>
      <c r="K38" s="1169"/>
      <c r="L38" s="72"/>
      <c r="M38" s="72"/>
      <c r="N38" s="72"/>
      <c r="O38" s="72"/>
    </row>
    <row r="39" spans="1:15" ht="15" thickBot="1">
      <c r="A39" s="1182"/>
      <c r="B39" s="1183"/>
      <c r="C39" s="675" t="s">
        <v>262</v>
      </c>
      <c r="D39" s="532" t="s">
        <v>263</v>
      </c>
      <c r="E39" s="532" t="s">
        <v>264</v>
      </c>
      <c r="F39" s="532" t="s">
        <v>265</v>
      </c>
      <c r="G39" s="532" t="s">
        <v>266</v>
      </c>
      <c r="H39" s="532" t="s">
        <v>267</v>
      </c>
      <c r="I39" s="532" t="s">
        <v>268</v>
      </c>
      <c r="J39" s="532" t="s">
        <v>269</v>
      </c>
      <c r="K39" s="761" t="s">
        <v>270</v>
      </c>
      <c r="L39" s="72"/>
      <c r="M39" s="72"/>
      <c r="N39" s="72"/>
      <c r="O39" s="72"/>
    </row>
    <row r="40" spans="1:15">
      <c r="A40" s="1194" t="s">
        <v>327</v>
      </c>
      <c r="B40" s="892" t="s">
        <v>307</v>
      </c>
      <c r="C40" s="898"/>
      <c r="D40" s="899"/>
      <c r="E40" s="899"/>
      <c r="F40" s="899"/>
      <c r="G40" s="899"/>
      <c r="H40" s="899"/>
      <c r="I40" s="899"/>
      <c r="J40" s="900"/>
      <c r="K40" s="895">
        <f>SUM(C40:J40)</f>
        <v>0</v>
      </c>
      <c r="L40" s="72"/>
      <c r="M40" s="72"/>
      <c r="N40" s="72"/>
      <c r="O40" s="72"/>
    </row>
    <row r="41" spans="1:15">
      <c r="A41" s="1194"/>
      <c r="B41" s="892" t="s">
        <v>308</v>
      </c>
      <c r="C41" s="901"/>
      <c r="D41" s="459"/>
      <c r="E41" s="459"/>
      <c r="F41" s="459"/>
      <c r="G41" s="459"/>
      <c r="H41" s="459"/>
      <c r="I41" s="459"/>
      <c r="J41" s="902"/>
      <c r="K41" s="896">
        <f t="shared" ref="K41:K48" si="6">SUM(C41:J41)</f>
        <v>0</v>
      </c>
      <c r="L41" s="72"/>
      <c r="M41" s="72"/>
      <c r="N41" s="72"/>
      <c r="O41" s="72"/>
    </row>
    <row r="42" spans="1:15">
      <c r="A42" s="1194"/>
      <c r="B42" s="892" t="s">
        <v>309</v>
      </c>
      <c r="C42" s="901"/>
      <c r="D42" s="459"/>
      <c r="E42" s="459"/>
      <c r="F42" s="459"/>
      <c r="G42" s="459"/>
      <c r="H42" s="459"/>
      <c r="I42" s="459"/>
      <c r="J42" s="902"/>
      <c r="K42" s="896">
        <f t="shared" si="6"/>
        <v>0</v>
      </c>
      <c r="L42" s="72"/>
      <c r="M42" s="72"/>
      <c r="N42" s="72"/>
      <c r="O42" s="72"/>
    </row>
    <row r="43" spans="1:15">
      <c r="A43" s="1194"/>
      <c r="B43" s="892" t="s">
        <v>310</v>
      </c>
      <c r="C43" s="901"/>
      <c r="D43" s="459"/>
      <c r="E43" s="459"/>
      <c r="F43" s="459"/>
      <c r="G43" s="459"/>
      <c r="H43" s="459"/>
      <c r="I43" s="459"/>
      <c r="J43" s="902"/>
      <c r="K43" s="896">
        <f t="shared" si="6"/>
        <v>0</v>
      </c>
      <c r="L43" s="72"/>
      <c r="M43" s="72"/>
      <c r="N43" s="72"/>
      <c r="O43" s="72"/>
    </row>
    <row r="44" spans="1:15">
      <c r="A44" s="1194"/>
      <c r="B44" s="892" t="s">
        <v>311</v>
      </c>
      <c r="C44" s="901"/>
      <c r="D44" s="459"/>
      <c r="E44" s="459"/>
      <c r="F44" s="459"/>
      <c r="G44" s="459"/>
      <c r="H44" s="459"/>
      <c r="I44" s="459"/>
      <c r="J44" s="902"/>
      <c r="K44" s="896">
        <f t="shared" si="6"/>
        <v>0</v>
      </c>
      <c r="L44" s="72"/>
      <c r="M44" s="72"/>
      <c r="N44" s="72"/>
      <c r="O44" s="72"/>
    </row>
    <row r="45" spans="1:15">
      <c r="A45" s="1194"/>
      <c r="B45" s="892" t="s">
        <v>312</v>
      </c>
      <c r="C45" s="903"/>
      <c r="D45" s="561"/>
      <c r="E45" s="561"/>
      <c r="F45" s="561"/>
      <c r="G45" s="561"/>
      <c r="H45" s="561"/>
      <c r="I45" s="561"/>
      <c r="J45" s="904"/>
      <c r="K45" s="896">
        <f t="shared" si="6"/>
        <v>0</v>
      </c>
      <c r="L45" s="72"/>
      <c r="M45" s="72"/>
      <c r="N45" s="72"/>
      <c r="O45" s="72"/>
    </row>
    <row r="46" spans="1:15">
      <c r="A46" s="1194"/>
      <c r="B46" s="892" t="s">
        <v>313</v>
      </c>
      <c r="C46" s="903"/>
      <c r="D46" s="561"/>
      <c r="E46" s="561"/>
      <c r="F46" s="561"/>
      <c r="G46" s="561"/>
      <c r="H46" s="561"/>
      <c r="I46" s="561"/>
      <c r="J46" s="904"/>
      <c r="K46" s="896">
        <f t="shared" si="6"/>
        <v>0</v>
      </c>
      <c r="L46" s="72"/>
      <c r="M46" s="72"/>
      <c r="N46" s="72"/>
      <c r="O46" s="72"/>
    </row>
    <row r="47" spans="1:15" ht="15" thickBot="1">
      <c r="A47" s="1195"/>
      <c r="B47" s="893" t="s">
        <v>271</v>
      </c>
      <c r="C47" s="905">
        <f t="shared" ref="C47:J47" si="7">SUM(C40:C46)</f>
        <v>0</v>
      </c>
      <c r="D47" s="562">
        <f t="shared" si="7"/>
        <v>0</v>
      </c>
      <c r="E47" s="562">
        <f t="shared" si="7"/>
        <v>0</v>
      </c>
      <c r="F47" s="562">
        <f t="shared" si="7"/>
        <v>0</v>
      </c>
      <c r="G47" s="562">
        <f t="shared" si="7"/>
        <v>0</v>
      </c>
      <c r="H47" s="562">
        <f t="shared" si="7"/>
        <v>0</v>
      </c>
      <c r="I47" s="562">
        <f t="shared" si="7"/>
        <v>0</v>
      </c>
      <c r="J47" s="572">
        <f t="shared" si="7"/>
        <v>0</v>
      </c>
      <c r="K47" s="897">
        <f t="shared" si="6"/>
        <v>0</v>
      </c>
      <c r="L47" s="72"/>
      <c r="M47" s="72"/>
      <c r="N47" s="72"/>
      <c r="O47" s="72"/>
    </row>
    <row r="48" spans="1:15">
      <c r="A48" s="1152" t="s">
        <v>328</v>
      </c>
      <c r="B48" s="894" t="s">
        <v>307</v>
      </c>
      <c r="C48" s="901"/>
      <c r="D48" s="459"/>
      <c r="E48" s="459"/>
      <c r="F48" s="459"/>
      <c r="G48" s="459"/>
      <c r="H48" s="459"/>
      <c r="I48" s="459"/>
      <c r="J48" s="902"/>
      <c r="K48" s="896">
        <f t="shared" si="6"/>
        <v>0</v>
      </c>
      <c r="L48" s="72"/>
      <c r="M48" s="72"/>
      <c r="N48" s="72"/>
      <c r="O48" s="72"/>
    </row>
    <row r="49" spans="1:15">
      <c r="A49" s="1194"/>
      <c r="B49" s="892" t="s">
        <v>308</v>
      </c>
      <c r="C49" s="901"/>
      <c r="D49" s="459"/>
      <c r="E49" s="459"/>
      <c r="F49" s="459"/>
      <c r="G49" s="459"/>
      <c r="H49" s="459"/>
      <c r="I49" s="459"/>
      <c r="J49" s="902"/>
      <c r="K49" s="896">
        <f t="shared" ref="K49:K55" si="8">SUM(C49:J49)</f>
        <v>0</v>
      </c>
      <c r="L49" s="72"/>
      <c r="M49" s="72"/>
      <c r="N49" s="72"/>
      <c r="O49" s="72"/>
    </row>
    <row r="50" spans="1:15">
      <c r="A50" s="1194"/>
      <c r="B50" s="892" t="s">
        <v>309</v>
      </c>
      <c r="C50" s="901"/>
      <c r="D50" s="459"/>
      <c r="E50" s="459"/>
      <c r="F50" s="459"/>
      <c r="G50" s="459"/>
      <c r="H50" s="459"/>
      <c r="I50" s="459"/>
      <c r="J50" s="902"/>
      <c r="K50" s="896">
        <f t="shared" si="8"/>
        <v>0</v>
      </c>
      <c r="L50" s="72"/>
      <c r="M50" s="72"/>
      <c r="N50" s="72"/>
      <c r="O50" s="72"/>
    </row>
    <row r="51" spans="1:15">
      <c r="A51" s="1194"/>
      <c r="B51" s="892" t="s">
        <v>310</v>
      </c>
      <c r="C51" s="901"/>
      <c r="D51" s="459"/>
      <c r="E51" s="459"/>
      <c r="F51" s="459"/>
      <c r="G51" s="459"/>
      <c r="H51" s="459"/>
      <c r="I51" s="459"/>
      <c r="J51" s="902"/>
      <c r="K51" s="896">
        <f t="shared" si="8"/>
        <v>0</v>
      </c>
      <c r="L51" s="72"/>
      <c r="M51" s="72"/>
      <c r="N51" s="72"/>
      <c r="O51" s="72"/>
    </row>
    <row r="52" spans="1:15">
      <c r="A52" s="1194"/>
      <c r="B52" s="892" t="s">
        <v>311</v>
      </c>
      <c r="C52" s="901"/>
      <c r="D52" s="459"/>
      <c r="E52" s="459"/>
      <c r="F52" s="459"/>
      <c r="G52" s="459"/>
      <c r="H52" s="459"/>
      <c r="I52" s="459"/>
      <c r="J52" s="902"/>
      <c r="K52" s="896">
        <f t="shared" si="8"/>
        <v>0</v>
      </c>
      <c r="L52" s="72"/>
      <c r="M52" s="72"/>
      <c r="N52" s="72"/>
      <c r="O52" s="72"/>
    </row>
    <row r="53" spans="1:15">
      <c r="A53" s="1194"/>
      <c r="B53" s="892" t="s">
        <v>312</v>
      </c>
      <c r="C53" s="903"/>
      <c r="D53" s="561"/>
      <c r="E53" s="561"/>
      <c r="F53" s="561"/>
      <c r="G53" s="561"/>
      <c r="H53" s="561"/>
      <c r="I53" s="561"/>
      <c r="J53" s="904"/>
      <c r="K53" s="896">
        <f t="shared" si="8"/>
        <v>0</v>
      </c>
      <c r="L53" s="72"/>
      <c r="M53" s="72"/>
      <c r="N53" s="72"/>
      <c r="O53" s="72"/>
    </row>
    <row r="54" spans="1:15">
      <c r="A54" s="1194"/>
      <c r="B54" s="892" t="s">
        <v>313</v>
      </c>
      <c r="C54" s="903"/>
      <c r="D54" s="561"/>
      <c r="E54" s="561"/>
      <c r="F54" s="561"/>
      <c r="G54" s="561"/>
      <c r="H54" s="561"/>
      <c r="I54" s="561"/>
      <c r="J54" s="904"/>
      <c r="K54" s="896">
        <f t="shared" si="8"/>
        <v>0</v>
      </c>
      <c r="L54" s="72"/>
      <c r="M54" s="72"/>
      <c r="N54" s="72"/>
      <c r="O54" s="72"/>
    </row>
    <row r="55" spans="1:15" ht="15" thickBot="1">
      <c r="A55" s="1195"/>
      <c r="B55" s="893" t="s">
        <v>271</v>
      </c>
      <c r="C55" s="905">
        <f t="shared" ref="C55:J55" si="9">SUM(C48:C54)</f>
        <v>0</v>
      </c>
      <c r="D55" s="562">
        <f t="shared" si="9"/>
        <v>0</v>
      </c>
      <c r="E55" s="562">
        <f t="shared" si="9"/>
        <v>0</v>
      </c>
      <c r="F55" s="562">
        <f t="shared" si="9"/>
        <v>0</v>
      </c>
      <c r="G55" s="562">
        <f t="shared" si="9"/>
        <v>0</v>
      </c>
      <c r="H55" s="562">
        <f t="shared" si="9"/>
        <v>0</v>
      </c>
      <c r="I55" s="562">
        <f t="shared" si="9"/>
        <v>0</v>
      </c>
      <c r="J55" s="572">
        <f t="shared" si="9"/>
        <v>0</v>
      </c>
      <c r="K55" s="897">
        <f t="shared" si="8"/>
        <v>0</v>
      </c>
      <c r="L55" s="72"/>
      <c r="M55" s="72"/>
      <c r="N55" s="72"/>
      <c r="O55" s="72"/>
    </row>
    <row r="56" spans="1:15">
      <c r="A56" s="72"/>
      <c r="B56" s="72"/>
      <c r="C56" s="563"/>
      <c r="D56" s="563"/>
      <c r="E56" s="563"/>
      <c r="F56" s="563"/>
      <c r="G56" s="563"/>
      <c r="H56" s="563"/>
      <c r="I56" s="563"/>
      <c r="J56" s="563"/>
      <c r="K56" s="72"/>
      <c r="L56" s="72"/>
      <c r="M56" s="72"/>
      <c r="N56" s="72"/>
      <c r="O56" s="72"/>
    </row>
    <row r="57" spans="1:15">
      <c r="A57" s="72"/>
      <c r="B57" s="72"/>
      <c r="C57" s="72"/>
      <c r="D57" s="72"/>
      <c r="E57" s="72"/>
      <c r="F57" s="72"/>
      <c r="G57" s="72"/>
      <c r="H57" s="72"/>
      <c r="I57" s="72"/>
      <c r="J57" s="72"/>
      <c r="K57" s="72"/>
      <c r="L57" s="72"/>
      <c r="M57" s="72"/>
      <c r="N57" s="72"/>
      <c r="O57" s="72"/>
    </row>
    <row r="58" spans="1:15" ht="15" thickBot="1">
      <c r="A58" s="175" t="s">
        <v>31</v>
      </c>
      <c r="B58" s="175"/>
      <c r="C58" s="175"/>
      <c r="D58" s="175"/>
      <c r="E58" s="175"/>
      <c r="F58" s="175"/>
      <c r="G58" s="175"/>
      <c r="H58" s="72"/>
      <c r="I58" s="72"/>
      <c r="J58" s="72"/>
      <c r="K58" s="72"/>
      <c r="L58" s="72"/>
      <c r="M58" s="177" t="s">
        <v>165</v>
      </c>
      <c r="N58" s="72"/>
      <c r="O58" s="72"/>
    </row>
    <row r="59" spans="1:15">
      <c r="A59" s="72"/>
      <c r="B59" s="1198"/>
      <c r="C59" s="1170" t="s">
        <v>182</v>
      </c>
      <c r="D59" s="1170"/>
      <c r="E59" s="1170"/>
      <c r="F59" s="1170"/>
      <c r="G59" s="1170"/>
      <c r="H59" s="1171"/>
      <c r="I59" s="1172" t="s">
        <v>315</v>
      </c>
      <c r="J59" s="1170"/>
      <c r="K59" s="1170"/>
      <c r="L59" s="1170"/>
      <c r="M59" s="1171"/>
      <c r="N59" s="72"/>
      <c r="O59" s="72"/>
    </row>
    <row r="60" spans="1:15" ht="15" thickBot="1">
      <c r="A60" s="72"/>
      <c r="B60" s="1199"/>
      <c r="C60" s="917" t="s">
        <v>329</v>
      </c>
      <c r="D60" s="907" t="s">
        <v>330</v>
      </c>
      <c r="E60" s="907" t="s">
        <v>331</v>
      </c>
      <c r="F60" s="907" t="s">
        <v>332</v>
      </c>
      <c r="G60" s="907" t="s">
        <v>333</v>
      </c>
      <c r="H60" s="908" t="s">
        <v>271</v>
      </c>
      <c r="I60" s="906" t="s">
        <v>329</v>
      </c>
      <c r="J60" s="907" t="s">
        <v>330</v>
      </c>
      <c r="K60" s="907" t="s">
        <v>331</v>
      </c>
      <c r="L60" s="907" t="s">
        <v>332</v>
      </c>
      <c r="M60" s="908" t="s">
        <v>333</v>
      </c>
      <c r="N60" s="72"/>
      <c r="O60" s="72"/>
    </row>
    <row r="61" spans="1:15">
      <c r="A61" s="72"/>
      <c r="B61" s="922" t="s">
        <v>334</v>
      </c>
      <c r="C61" s="918">
        <f>SUM(C62:C64)</f>
        <v>0</v>
      </c>
      <c r="D61" s="909">
        <f>SUM(D62:D64)</f>
        <v>0</v>
      </c>
      <c r="E61" s="909">
        <f>SUM(E62:E64)</f>
        <v>0</v>
      </c>
      <c r="F61" s="909">
        <f>SUM(F62:F64)</f>
        <v>0</v>
      </c>
      <c r="G61" s="909">
        <f>SUM(G62:G64)</f>
        <v>0</v>
      </c>
      <c r="H61" s="910">
        <f>SUM(C61:G61)</f>
        <v>0</v>
      </c>
      <c r="I61" s="914">
        <f>IF($H61=0,0,C61/$H61)</f>
        <v>0</v>
      </c>
      <c r="J61" s="647">
        <f t="shared" ref="J61:M61" si="10">IF($H61=0,0,D61/$H61)</f>
        <v>0</v>
      </c>
      <c r="K61" s="647">
        <f t="shared" si="10"/>
        <v>0</v>
      </c>
      <c r="L61" s="647">
        <f t="shared" si="10"/>
        <v>0</v>
      </c>
      <c r="M61" s="684">
        <f t="shared" si="10"/>
        <v>0</v>
      </c>
      <c r="N61" s="72"/>
      <c r="O61" s="72"/>
    </row>
    <row r="62" spans="1:15">
      <c r="A62" s="72"/>
      <c r="B62" s="923" t="s">
        <v>335</v>
      </c>
      <c r="C62" s="919"/>
      <c r="D62" s="565"/>
      <c r="E62" s="565"/>
      <c r="F62" s="565"/>
      <c r="G62" s="565"/>
      <c r="H62" s="911">
        <f t="shared" ref="H62:H70" si="11">SUM(C62:G62)</f>
        <v>0</v>
      </c>
      <c r="I62" s="915">
        <f t="shared" ref="I62:I70" si="12">IF($H62=0,0,C62/$H62)</f>
        <v>0</v>
      </c>
      <c r="J62" s="573">
        <f t="shared" ref="J62:J70" si="13">IF($H62=0,0,D62/$H62)</f>
        <v>0</v>
      </c>
      <c r="K62" s="573">
        <f t="shared" ref="K62:K70" si="14">IF($H62=0,0,E62/$H62)</f>
        <v>0</v>
      </c>
      <c r="L62" s="573">
        <f t="shared" ref="L62:L70" si="15">IF($H62=0,0,F62/$H62)</f>
        <v>0</v>
      </c>
      <c r="M62" s="574">
        <f t="shared" ref="M62:M70" si="16">IF($H62=0,0,G62/$H62)</f>
        <v>0</v>
      </c>
      <c r="N62" s="72"/>
      <c r="O62" s="72"/>
    </row>
    <row r="63" spans="1:15">
      <c r="A63" s="72"/>
      <c r="B63" s="923" t="s">
        <v>336</v>
      </c>
      <c r="C63" s="919"/>
      <c r="D63" s="565"/>
      <c r="E63" s="565"/>
      <c r="F63" s="565"/>
      <c r="G63" s="565"/>
      <c r="H63" s="911">
        <f t="shared" si="11"/>
        <v>0</v>
      </c>
      <c r="I63" s="915">
        <f t="shared" si="12"/>
        <v>0</v>
      </c>
      <c r="J63" s="573">
        <f t="shared" si="13"/>
        <v>0</v>
      </c>
      <c r="K63" s="573">
        <f t="shared" si="14"/>
        <v>0</v>
      </c>
      <c r="L63" s="573">
        <f t="shared" si="15"/>
        <v>0</v>
      </c>
      <c r="M63" s="574">
        <f t="shared" si="16"/>
        <v>0</v>
      </c>
      <c r="N63" s="72"/>
      <c r="O63" s="72"/>
    </row>
    <row r="64" spans="1:15">
      <c r="A64" s="72"/>
      <c r="B64" s="923" t="s">
        <v>337</v>
      </c>
      <c r="C64" s="919"/>
      <c r="D64" s="565"/>
      <c r="E64" s="565"/>
      <c r="F64" s="565"/>
      <c r="G64" s="565"/>
      <c r="H64" s="911">
        <f t="shared" si="11"/>
        <v>0</v>
      </c>
      <c r="I64" s="915">
        <f t="shared" si="12"/>
        <v>0</v>
      </c>
      <c r="J64" s="573">
        <f t="shared" si="13"/>
        <v>0</v>
      </c>
      <c r="K64" s="573">
        <f t="shared" si="14"/>
        <v>0</v>
      </c>
      <c r="L64" s="573">
        <f t="shared" si="15"/>
        <v>0</v>
      </c>
      <c r="M64" s="574">
        <f t="shared" si="16"/>
        <v>0</v>
      </c>
      <c r="N64" s="72"/>
      <c r="O64" s="72"/>
    </row>
    <row r="65" spans="1:54">
      <c r="A65" s="72"/>
      <c r="B65" s="924" t="s">
        <v>338</v>
      </c>
      <c r="C65" s="920">
        <f>SUM(C66:C68)</f>
        <v>0</v>
      </c>
      <c r="D65" s="564">
        <f>SUM(D66:D68)</f>
        <v>0</v>
      </c>
      <c r="E65" s="564">
        <f>SUM(E66:E68)</f>
        <v>0</v>
      </c>
      <c r="F65" s="564">
        <f>SUM(F66:F68)</f>
        <v>0</v>
      </c>
      <c r="G65" s="564">
        <f>SUM(G66:G68)</f>
        <v>0</v>
      </c>
      <c r="H65" s="911">
        <f t="shared" si="11"/>
        <v>0</v>
      </c>
      <c r="I65" s="915">
        <f t="shared" si="12"/>
        <v>0</v>
      </c>
      <c r="J65" s="573">
        <f t="shared" si="13"/>
        <v>0</v>
      </c>
      <c r="K65" s="573">
        <f t="shared" si="14"/>
        <v>0</v>
      </c>
      <c r="L65" s="573">
        <f t="shared" si="15"/>
        <v>0</v>
      </c>
      <c r="M65" s="574">
        <f t="shared" si="16"/>
        <v>0</v>
      </c>
      <c r="N65" s="72"/>
      <c r="O65" s="72"/>
    </row>
    <row r="66" spans="1:54">
      <c r="A66" s="72"/>
      <c r="B66" s="925" t="s">
        <v>339</v>
      </c>
      <c r="C66" s="919"/>
      <c r="D66" s="565"/>
      <c r="E66" s="565"/>
      <c r="F66" s="565"/>
      <c r="G66" s="565"/>
      <c r="H66" s="911">
        <f t="shared" si="11"/>
        <v>0</v>
      </c>
      <c r="I66" s="915">
        <f t="shared" si="12"/>
        <v>0</v>
      </c>
      <c r="J66" s="573">
        <f t="shared" si="13"/>
        <v>0</v>
      </c>
      <c r="K66" s="573">
        <f t="shared" si="14"/>
        <v>0</v>
      </c>
      <c r="L66" s="573">
        <f t="shared" si="15"/>
        <v>0</v>
      </c>
      <c r="M66" s="574">
        <f t="shared" si="16"/>
        <v>0</v>
      </c>
      <c r="N66" s="72"/>
      <c r="O66" s="72"/>
    </row>
    <row r="67" spans="1:54">
      <c r="A67" s="72"/>
      <c r="B67" s="925" t="s">
        <v>340</v>
      </c>
      <c r="C67" s="919"/>
      <c r="D67" s="565"/>
      <c r="E67" s="565"/>
      <c r="F67" s="565"/>
      <c r="G67" s="565"/>
      <c r="H67" s="911">
        <f t="shared" si="11"/>
        <v>0</v>
      </c>
      <c r="I67" s="915">
        <f t="shared" si="12"/>
        <v>0</v>
      </c>
      <c r="J67" s="573">
        <f t="shared" si="13"/>
        <v>0</v>
      </c>
      <c r="K67" s="573">
        <f t="shared" si="14"/>
        <v>0</v>
      </c>
      <c r="L67" s="573">
        <f t="shared" si="15"/>
        <v>0</v>
      </c>
      <c r="M67" s="574">
        <f t="shared" si="16"/>
        <v>0</v>
      </c>
      <c r="N67" s="72"/>
      <c r="O67" s="72"/>
    </row>
    <row r="68" spans="1:54">
      <c r="A68" s="72"/>
      <c r="B68" s="925" t="s">
        <v>341</v>
      </c>
      <c r="C68" s="919"/>
      <c r="D68" s="565"/>
      <c r="E68" s="565"/>
      <c r="F68" s="565"/>
      <c r="G68" s="565"/>
      <c r="H68" s="911">
        <f t="shared" si="11"/>
        <v>0</v>
      </c>
      <c r="I68" s="915">
        <f t="shared" si="12"/>
        <v>0</v>
      </c>
      <c r="J68" s="573">
        <f t="shared" si="13"/>
        <v>0</v>
      </c>
      <c r="K68" s="573">
        <f t="shared" si="14"/>
        <v>0</v>
      </c>
      <c r="L68" s="573">
        <f t="shared" si="15"/>
        <v>0</v>
      </c>
      <c r="M68" s="574">
        <f t="shared" si="16"/>
        <v>0</v>
      </c>
      <c r="N68" s="72"/>
      <c r="O68" s="72"/>
    </row>
    <row r="69" spans="1:54">
      <c r="A69" s="72"/>
      <c r="B69" s="926" t="s">
        <v>342</v>
      </c>
      <c r="C69" s="919"/>
      <c r="D69" s="565"/>
      <c r="E69" s="565"/>
      <c r="F69" s="565"/>
      <c r="G69" s="565"/>
      <c r="H69" s="911">
        <f t="shared" si="11"/>
        <v>0</v>
      </c>
      <c r="I69" s="915">
        <f t="shared" si="12"/>
        <v>0</v>
      </c>
      <c r="J69" s="573">
        <f t="shared" si="13"/>
        <v>0</v>
      </c>
      <c r="K69" s="573">
        <f t="shared" si="14"/>
        <v>0</v>
      </c>
      <c r="L69" s="573">
        <f t="shared" si="15"/>
        <v>0</v>
      </c>
      <c r="M69" s="574">
        <f t="shared" si="16"/>
        <v>0</v>
      </c>
      <c r="N69" s="72"/>
      <c r="O69" s="72"/>
    </row>
    <row r="70" spans="1:54" ht="15" thickBot="1">
      <c r="A70" s="72"/>
      <c r="B70" s="926" t="s">
        <v>271</v>
      </c>
      <c r="C70" s="921">
        <f>C61+C65+C69</f>
        <v>0</v>
      </c>
      <c r="D70" s="912">
        <f>D61+D65+D69</f>
        <v>0</v>
      </c>
      <c r="E70" s="912">
        <f>E61+E65+E69</f>
        <v>0</v>
      </c>
      <c r="F70" s="912">
        <f>F61+F65+F69</f>
        <v>0</v>
      </c>
      <c r="G70" s="912">
        <f>G61+G65+G69</f>
        <v>0</v>
      </c>
      <c r="H70" s="913">
        <f t="shared" si="11"/>
        <v>0</v>
      </c>
      <c r="I70" s="916">
        <f t="shared" si="12"/>
        <v>0</v>
      </c>
      <c r="J70" s="651">
        <f t="shared" si="13"/>
        <v>0</v>
      </c>
      <c r="K70" s="651">
        <f t="shared" si="14"/>
        <v>0</v>
      </c>
      <c r="L70" s="651">
        <f t="shared" si="15"/>
        <v>0</v>
      </c>
      <c r="M70" s="685">
        <f t="shared" si="16"/>
        <v>0</v>
      </c>
      <c r="N70" s="72"/>
      <c r="O70" s="72"/>
    </row>
    <row r="71" spans="1:54" ht="15" thickBot="1">
      <c r="A71" s="72"/>
      <c r="B71" s="927" t="s">
        <v>343</v>
      </c>
      <c r="C71" s="1201"/>
      <c r="D71" s="1202"/>
      <c r="E71" s="1202"/>
      <c r="F71" s="1202"/>
      <c r="G71" s="1202"/>
      <c r="H71" s="1202"/>
      <c r="I71" s="1202"/>
      <c r="J71" s="1202"/>
      <c r="K71" s="1202"/>
      <c r="L71" s="1202"/>
      <c r="M71" s="1203"/>
      <c r="N71" s="72"/>
      <c r="O71" s="72"/>
    </row>
    <row r="72" spans="1:54">
      <c r="A72" s="72"/>
      <c r="B72" s="72"/>
      <c r="C72" s="72"/>
      <c r="D72" s="72"/>
      <c r="E72" s="72"/>
      <c r="F72" s="72"/>
      <c r="G72" s="72"/>
      <c r="H72" s="72"/>
      <c r="I72" s="72"/>
      <c r="J72" s="72"/>
      <c r="K72" s="72"/>
      <c r="L72" s="72"/>
      <c r="M72" s="72"/>
      <c r="N72" s="72"/>
      <c r="O72" s="72"/>
    </row>
    <row r="73" spans="1:54" ht="15" thickBot="1">
      <c r="A73" s="175" t="s">
        <v>33</v>
      </c>
      <c r="B73" s="72"/>
      <c r="C73" s="72"/>
      <c r="D73" s="72"/>
      <c r="E73" s="72"/>
      <c r="F73" s="72"/>
      <c r="G73" s="72"/>
      <c r="H73" s="72"/>
      <c r="I73" s="72"/>
      <c r="J73" s="72"/>
      <c r="K73" s="72"/>
      <c r="L73" s="72"/>
      <c r="M73" s="177" t="s">
        <v>165</v>
      </c>
      <c r="N73" s="72"/>
      <c r="O73" s="72"/>
    </row>
    <row r="74" spans="1:54">
      <c r="A74" s="72"/>
      <c r="B74" s="1156"/>
      <c r="C74" s="1204" t="s">
        <v>344</v>
      </c>
      <c r="D74" s="1205"/>
      <c r="E74" s="1205"/>
      <c r="F74" s="1206"/>
      <c r="G74" s="1156" t="s">
        <v>345</v>
      </c>
      <c r="H74" s="1157"/>
      <c r="I74" s="1157"/>
      <c r="J74" s="1157"/>
      <c r="K74" s="1158"/>
      <c r="L74" s="1156" t="s">
        <v>346</v>
      </c>
      <c r="M74" s="1157"/>
      <c r="N74" s="1157"/>
      <c r="O74" s="1158"/>
    </row>
    <row r="75" spans="1:54" ht="15" thickBot="1">
      <c r="A75" s="72"/>
      <c r="B75" s="1200"/>
      <c r="C75" s="675" t="s">
        <v>347</v>
      </c>
      <c r="D75" s="928" t="s">
        <v>348</v>
      </c>
      <c r="E75" s="532" t="s">
        <v>349</v>
      </c>
      <c r="F75" s="761" t="s">
        <v>350</v>
      </c>
      <c r="G75" s="580" t="s">
        <v>351</v>
      </c>
      <c r="H75" s="937" t="s">
        <v>182</v>
      </c>
      <c r="I75" s="937" t="s">
        <v>183</v>
      </c>
      <c r="J75" s="937" t="s">
        <v>352</v>
      </c>
      <c r="K75" s="938" t="s">
        <v>350</v>
      </c>
      <c r="L75" s="580" t="s">
        <v>353</v>
      </c>
      <c r="M75" s="937" t="s">
        <v>182</v>
      </c>
      <c r="N75" s="944" t="s">
        <v>183</v>
      </c>
      <c r="O75" s="938" t="s">
        <v>350</v>
      </c>
    </row>
    <row r="76" spans="1:54">
      <c r="A76" s="72"/>
      <c r="B76" s="929" t="s">
        <v>354</v>
      </c>
      <c r="C76" s="933" t="s">
        <v>355</v>
      </c>
      <c r="D76" s="934"/>
      <c r="E76" s="935"/>
      <c r="F76" s="781">
        <f>IFERROR(D76/('表1-1 资产配置状况'!$C$6-'表1-1 资产配置状况'!$D$136-'表1-1 资产配置状况'!$E$136),0)</f>
        <v>0</v>
      </c>
      <c r="G76" s="939"/>
      <c r="H76" s="940"/>
      <c r="I76" s="940"/>
      <c r="J76" s="816" t="s">
        <v>356</v>
      </c>
      <c r="K76" s="781">
        <f>IFERROR(H76/('表1-1 资产配置状况'!$C$6-'表1-1 资产配置状况'!$D$136-'表1-1 资产配置状况'!$E$136),0)</f>
        <v>0</v>
      </c>
      <c r="L76" s="939"/>
      <c r="M76" s="940"/>
      <c r="N76" s="945"/>
      <c r="O76" s="781">
        <f>IFERROR(M76/('表1-1 资产配置状况'!$C$6-'表1-1 资产配置状况'!$D$136-'表1-1 资产配置状况'!$E$136),0)</f>
        <v>0</v>
      </c>
      <c r="BB76" s="599" t="s">
        <v>357</v>
      </c>
    </row>
    <row r="77" spans="1:54">
      <c r="A77" s="72"/>
      <c r="B77" s="930" t="s">
        <v>358</v>
      </c>
      <c r="C77" s="936" t="s">
        <v>355</v>
      </c>
      <c r="D77" s="576"/>
      <c r="E77" s="84"/>
      <c r="F77" s="577">
        <f>IFERROR(D77/('表1-1 资产配置状况'!$C$6-'表1-1 资产配置状况'!$D$136-'表1-1 资产配置状况'!$E$136),0)</f>
        <v>0</v>
      </c>
      <c r="G77" s="578"/>
      <c r="H77" s="579"/>
      <c r="I77" s="579"/>
      <c r="J77" s="575" t="s">
        <v>175</v>
      </c>
      <c r="K77" s="577">
        <f>IFERROR(H77/('表1-1 资产配置状况'!$C$6-'表1-1 资产配置状况'!$D$136-'表1-1 资产配置状况'!$E$136),0)</f>
        <v>0</v>
      </c>
      <c r="L77" s="578"/>
      <c r="M77" s="579"/>
      <c r="N77" s="597"/>
      <c r="O77" s="577">
        <f>IFERROR(M77/('表1-1 资产配置状况'!$C$6-'表1-1 资产配置状况'!$D$136-'表1-1 资产配置状况'!$E$136),0)</f>
        <v>0</v>
      </c>
      <c r="BB77" s="599" t="s">
        <v>359</v>
      </c>
    </row>
    <row r="78" spans="1:54">
      <c r="A78" s="72"/>
      <c r="B78" s="930" t="s">
        <v>360</v>
      </c>
      <c r="C78" s="936" t="s">
        <v>355</v>
      </c>
      <c r="D78" s="576"/>
      <c r="E78" s="84"/>
      <c r="F78" s="577">
        <f>IFERROR(D78/('表1-1 资产配置状况'!$C$6-'表1-1 资产配置状况'!$D$136-'表1-1 资产配置状况'!$E$136),0)</f>
        <v>0</v>
      </c>
      <c r="G78" s="578"/>
      <c r="H78" s="579"/>
      <c r="I78" s="579"/>
      <c r="J78" s="575" t="s">
        <v>175</v>
      </c>
      <c r="K78" s="577">
        <f>IFERROR(H78/('表1-1 资产配置状况'!$C$6-'表1-1 资产配置状况'!$D$136-'表1-1 资产配置状况'!$E$136),0)</f>
        <v>0</v>
      </c>
      <c r="L78" s="578"/>
      <c r="M78" s="579"/>
      <c r="N78" s="597"/>
      <c r="O78" s="577">
        <f>IFERROR(M78/('表1-1 资产配置状况'!$C$6-'表1-1 资产配置状况'!$D$136-'表1-1 资产配置状况'!$E$136),0)</f>
        <v>0</v>
      </c>
      <c r="BB78" s="599" t="s">
        <v>361</v>
      </c>
    </row>
    <row r="79" spans="1:54">
      <c r="A79" s="72"/>
      <c r="B79" s="930" t="s">
        <v>362</v>
      </c>
      <c r="C79" s="936" t="s">
        <v>355</v>
      </c>
      <c r="D79" s="576"/>
      <c r="E79" s="84"/>
      <c r="F79" s="577">
        <f>IFERROR(D79/('表1-1 资产配置状况'!$C$6-'表1-1 资产配置状况'!$D$136-'表1-1 资产配置状况'!$E$136),0)</f>
        <v>0</v>
      </c>
      <c r="G79" s="578"/>
      <c r="H79" s="579"/>
      <c r="I79" s="579"/>
      <c r="J79" s="575" t="s">
        <v>175</v>
      </c>
      <c r="K79" s="577">
        <f>IFERROR(H79/('表1-1 资产配置状况'!$C$6-'表1-1 资产配置状况'!$D$136-'表1-1 资产配置状况'!$E$136),0)</f>
        <v>0</v>
      </c>
      <c r="L79" s="578"/>
      <c r="M79" s="579"/>
      <c r="N79" s="597"/>
      <c r="O79" s="577">
        <f>IFERROR(M79/('表1-1 资产配置状况'!$C$6-'表1-1 资产配置状况'!$D$136-'表1-1 资产配置状况'!$E$136),0)</f>
        <v>0</v>
      </c>
      <c r="BB79" s="599" t="s">
        <v>363</v>
      </c>
    </row>
    <row r="80" spans="1:54">
      <c r="A80" s="72"/>
      <c r="B80" s="930" t="s">
        <v>364</v>
      </c>
      <c r="C80" s="936" t="s">
        <v>355</v>
      </c>
      <c r="D80" s="576"/>
      <c r="E80" s="84"/>
      <c r="F80" s="577">
        <f>IFERROR(D80/('表1-1 资产配置状况'!$C$6-'表1-1 资产配置状况'!$D$136-'表1-1 资产配置状况'!$E$136),0)</f>
        <v>0</v>
      </c>
      <c r="G80" s="578"/>
      <c r="H80" s="579"/>
      <c r="I80" s="579"/>
      <c r="J80" s="575" t="s">
        <v>175</v>
      </c>
      <c r="K80" s="577">
        <f>IFERROR(H80/('表1-1 资产配置状况'!$C$6-'表1-1 资产配置状况'!$D$136-'表1-1 资产配置状况'!$E$136),0)</f>
        <v>0</v>
      </c>
      <c r="L80" s="578"/>
      <c r="M80" s="579"/>
      <c r="N80" s="597"/>
      <c r="O80" s="577">
        <f>IFERROR(M80/('表1-1 资产配置状况'!$C$6-'表1-1 资产配置状况'!$D$136-'表1-1 资产配置状况'!$E$136),0)</f>
        <v>0</v>
      </c>
      <c r="BB80" s="599" t="s">
        <v>365</v>
      </c>
    </row>
    <row r="81" spans="1:54" ht="15" thickBot="1">
      <c r="A81" s="72"/>
      <c r="B81" s="931" t="s">
        <v>366</v>
      </c>
      <c r="C81" s="1159"/>
      <c r="D81" s="1160"/>
      <c r="E81" s="1160"/>
      <c r="F81" s="1161"/>
      <c r="G81" s="675" t="s">
        <v>271</v>
      </c>
      <c r="H81" s="941">
        <f>SUM(H76:H80)</f>
        <v>0</v>
      </c>
      <c r="I81" s="941">
        <f>SUM(I76:I80)</f>
        <v>0</v>
      </c>
      <c r="J81" s="942"/>
      <c r="K81" s="943">
        <f>SUM(K76:K80)</f>
        <v>0</v>
      </c>
      <c r="L81" s="675" t="s">
        <v>271</v>
      </c>
      <c r="M81" s="946">
        <f>SUM(M76:M80)</f>
        <v>0</v>
      </c>
      <c r="N81" s="946">
        <f>SUM(N76:N80)</f>
        <v>0</v>
      </c>
      <c r="O81" s="662">
        <f>SUM(O76:O80)</f>
        <v>0</v>
      </c>
      <c r="BB81" s="599" t="s">
        <v>367</v>
      </c>
    </row>
    <row r="82" spans="1:54" ht="15" thickBot="1">
      <c r="A82" s="72"/>
      <c r="B82" s="932" t="s">
        <v>368</v>
      </c>
      <c r="C82" s="1184"/>
      <c r="D82" s="1185"/>
      <c r="E82" s="1185"/>
      <c r="F82" s="1185"/>
      <c r="G82" s="1185"/>
      <c r="H82" s="1185"/>
      <c r="I82" s="1185"/>
      <c r="J82" s="1185"/>
      <c r="K82" s="1185"/>
      <c r="L82" s="1185"/>
      <c r="M82" s="1185"/>
      <c r="N82" s="1185"/>
      <c r="O82" s="1186"/>
      <c r="BB82" s="599" t="s">
        <v>369</v>
      </c>
    </row>
    <row r="83" spans="1:54">
      <c r="A83" s="72"/>
      <c r="B83" s="72"/>
      <c r="C83" s="72"/>
      <c r="D83" s="72"/>
      <c r="E83" s="72"/>
      <c r="F83" s="72"/>
      <c r="G83" s="72"/>
      <c r="H83" s="72"/>
      <c r="I83" s="72"/>
      <c r="J83" s="72"/>
      <c r="K83" s="72"/>
      <c r="L83" s="72"/>
      <c r="M83" s="72"/>
      <c r="N83" s="72"/>
      <c r="O83" s="72"/>
      <c r="BB83" s="599" t="s">
        <v>370</v>
      </c>
    </row>
    <row r="84" spans="1:54">
      <c r="A84" s="175" t="s">
        <v>34</v>
      </c>
      <c r="B84" s="72"/>
      <c r="C84" s="72"/>
      <c r="D84" s="72"/>
      <c r="E84" s="72"/>
      <c r="F84" s="177" t="s">
        <v>165</v>
      </c>
      <c r="G84" s="72"/>
      <c r="H84" s="72"/>
      <c r="I84" s="72"/>
      <c r="J84" s="72"/>
      <c r="K84" s="72"/>
      <c r="L84" s="72"/>
      <c r="M84" s="72"/>
      <c r="N84" s="72"/>
      <c r="O84" s="72"/>
      <c r="BB84" s="599" t="s">
        <v>371</v>
      </c>
    </row>
    <row r="85" spans="1:54">
      <c r="A85" s="72"/>
      <c r="B85" s="1187" t="s">
        <v>13</v>
      </c>
      <c r="C85" s="1188"/>
      <c r="D85" s="581" t="s">
        <v>183</v>
      </c>
      <c r="E85" s="582" t="s">
        <v>372</v>
      </c>
      <c r="F85" s="583" t="s">
        <v>373</v>
      </c>
      <c r="G85" s="72"/>
      <c r="H85" s="72"/>
      <c r="I85" s="72"/>
      <c r="J85" s="72"/>
      <c r="K85" s="72"/>
      <c r="L85" s="72"/>
      <c r="M85" s="72"/>
      <c r="N85" s="72"/>
      <c r="O85" s="72"/>
      <c r="BB85" s="599" t="s">
        <v>374</v>
      </c>
    </row>
    <row r="86" spans="1:54">
      <c r="A86" s="72"/>
      <c r="B86" s="1189" t="s">
        <v>375</v>
      </c>
      <c r="C86" s="1190"/>
      <c r="D86" s="584"/>
      <c r="E86" s="585" t="s">
        <v>161</v>
      </c>
      <c r="F86" s="586" t="s">
        <v>161</v>
      </c>
      <c r="G86" s="72"/>
      <c r="H86" s="72"/>
      <c r="I86" s="72"/>
      <c r="J86" s="72"/>
      <c r="K86" s="72"/>
      <c r="L86" s="72"/>
      <c r="M86" s="72"/>
      <c r="N86" s="72"/>
      <c r="O86" s="72"/>
      <c r="BB86" s="599" t="s">
        <v>376</v>
      </c>
    </row>
    <row r="87" spans="1:54">
      <c r="A87" s="72"/>
      <c r="B87" s="1176" t="s">
        <v>377</v>
      </c>
      <c r="C87" s="19" t="s">
        <v>378</v>
      </c>
      <c r="D87" s="587">
        <f>D86-E87</f>
        <v>0</v>
      </c>
      <c r="E87" s="588"/>
      <c r="F87" s="589">
        <f>IFERROR(-E87/'表1-1 资产配置状况'!D7,0)</f>
        <v>0</v>
      </c>
      <c r="G87" s="72"/>
      <c r="H87" s="72"/>
      <c r="I87" s="72"/>
      <c r="J87" s="72"/>
      <c r="K87" s="72"/>
      <c r="L87" s="72"/>
      <c r="M87" s="72"/>
      <c r="N87" s="72"/>
      <c r="O87" s="72"/>
      <c r="BB87" s="599" t="s">
        <v>379</v>
      </c>
    </row>
    <row r="88" spans="1:54">
      <c r="A88" s="72"/>
      <c r="B88" s="1177"/>
      <c r="C88" s="19" t="s">
        <v>380</v>
      </c>
      <c r="D88" s="587">
        <f>D86-E88</f>
        <v>0</v>
      </c>
      <c r="E88" s="588"/>
      <c r="F88" s="589">
        <f>IFERROR(-E88/'表1-1 资产配置状况'!D7,0)</f>
        <v>0</v>
      </c>
      <c r="G88" s="72"/>
      <c r="H88" s="72"/>
      <c r="I88" s="72"/>
      <c r="J88" s="72"/>
      <c r="K88" s="72"/>
      <c r="L88" s="72"/>
      <c r="M88" s="72"/>
      <c r="N88" s="72"/>
      <c r="O88" s="72"/>
      <c r="BB88" s="599" t="s">
        <v>381</v>
      </c>
    </row>
    <row r="89" spans="1:54">
      <c r="A89" s="72"/>
      <c r="B89" s="1178"/>
      <c r="C89" s="590" t="s">
        <v>382</v>
      </c>
      <c r="D89" s="591">
        <f>D86-E89</f>
        <v>0</v>
      </c>
      <c r="E89" s="592"/>
      <c r="F89" s="593">
        <f>IFERROR(-E89/'表1-1 资产配置状况'!D7,0)</f>
        <v>0</v>
      </c>
      <c r="G89" s="72"/>
      <c r="H89" s="72"/>
      <c r="I89" s="72"/>
      <c r="J89" s="72"/>
      <c r="K89" s="72"/>
      <c r="L89" s="72"/>
      <c r="M89" s="72"/>
      <c r="N89" s="72"/>
      <c r="O89" s="72"/>
      <c r="BB89" s="599" t="s">
        <v>383</v>
      </c>
    </row>
    <row r="90" spans="1:54">
      <c r="A90" s="72"/>
      <c r="B90" s="72"/>
      <c r="C90" s="72"/>
      <c r="D90" s="594"/>
      <c r="E90" s="594"/>
      <c r="F90" s="72"/>
      <c r="G90" s="72"/>
      <c r="H90" s="72"/>
      <c r="I90" s="72"/>
      <c r="J90" s="72"/>
      <c r="K90" s="72"/>
      <c r="L90" s="72"/>
      <c r="M90" s="72"/>
      <c r="N90" s="72"/>
      <c r="O90" s="72"/>
      <c r="BB90" s="599" t="s">
        <v>384</v>
      </c>
    </row>
    <row r="91" spans="1:54">
      <c r="A91" s="72"/>
      <c r="B91" s="72"/>
      <c r="C91" s="72"/>
      <c r="D91" s="594"/>
      <c r="E91" s="72"/>
      <c r="F91" s="72"/>
      <c r="G91" s="72"/>
      <c r="H91" s="72"/>
      <c r="I91" s="72"/>
      <c r="J91" s="72"/>
      <c r="K91" s="72"/>
      <c r="L91" s="72"/>
      <c r="M91" s="72"/>
      <c r="N91" s="72"/>
      <c r="O91" s="72"/>
      <c r="BB91" s="599" t="s">
        <v>385</v>
      </c>
    </row>
    <row r="92" spans="1:54">
      <c r="BB92" s="599" t="s">
        <v>386</v>
      </c>
    </row>
    <row r="93" spans="1:54">
      <c r="BB93" s="599" t="s">
        <v>387</v>
      </c>
    </row>
    <row r="94" spans="1:54">
      <c r="BB94" s="599" t="s">
        <v>388</v>
      </c>
    </row>
    <row r="95" spans="1:54">
      <c r="BB95" s="599" t="s">
        <v>389</v>
      </c>
    </row>
    <row r="96" spans="1:54">
      <c r="BB96" s="599" t="s">
        <v>390</v>
      </c>
    </row>
    <row r="97" spans="54:54">
      <c r="BB97" s="599" t="s">
        <v>391</v>
      </c>
    </row>
    <row r="98" spans="54:54">
      <c r="BB98" s="599" t="s">
        <v>392</v>
      </c>
    </row>
    <row r="99" spans="54:54">
      <c r="BB99" s="599" t="s">
        <v>393</v>
      </c>
    </row>
    <row r="100" spans="54:54">
      <c r="BB100" s="599" t="s">
        <v>394</v>
      </c>
    </row>
    <row r="101" spans="54:54">
      <c r="BB101" s="599" t="s">
        <v>395</v>
      </c>
    </row>
    <row r="102" spans="54:54">
      <c r="BB102" s="599" t="s">
        <v>396</v>
      </c>
    </row>
    <row r="103" spans="54:54">
      <c r="BB103" s="599" t="s">
        <v>397</v>
      </c>
    </row>
    <row r="104" spans="54:54">
      <c r="BB104" s="599" t="s">
        <v>398</v>
      </c>
    </row>
    <row r="105" spans="54:54">
      <c r="BB105" s="599" t="s">
        <v>399</v>
      </c>
    </row>
    <row r="106" spans="54:54">
      <c r="BB106" s="599" t="s">
        <v>400</v>
      </c>
    </row>
    <row r="107" spans="54:54">
      <c r="BB107" s="599" t="s">
        <v>401</v>
      </c>
    </row>
    <row r="108" spans="54:54">
      <c r="BB108" s="599" t="s">
        <v>402</v>
      </c>
    </row>
    <row r="109" spans="54:54">
      <c r="BB109" s="599" t="s">
        <v>403</v>
      </c>
    </row>
    <row r="110" spans="54:54">
      <c r="BB110" s="599" t="s">
        <v>404</v>
      </c>
    </row>
    <row r="111" spans="54:54">
      <c r="BB111" s="599" t="s">
        <v>405</v>
      </c>
    </row>
    <row r="112" spans="54:54">
      <c r="BB112" s="599" t="s">
        <v>406</v>
      </c>
    </row>
    <row r="113" spans="54:54">
      <c r="BB113" s="599" t="s">
        <v>407</v>
      </c>
    </row>
    <row r="114" spans="54:54">
      <c r="BB114" s="599" t="s">
        <v>408</v>
      </c>
    </row>
    <row r="115" spans="54:54">
      <c r="BB115" s="599" t="s">
        <v>355</v>
      </c>
    </row>
  </sheetData>
  <sheetProtection formatCells="0" formatColumns="0" formatRows="0"/>
  <protectedRanges>
    <protectedRange sqref="D86:E89" name="区域7" securityDescriptor=""/>
    <protectedRange sqref="G76:J80 L76:N80 F81:I81 F82:G82 C76:E82" name="区域6" securityDescriptor=""/>
    <protectedRange sqref="C61:G69" name="区域5" securityDescriptor=""/>
    <protectedRange sqref="C40:J46 C48:J54" name="区域4" securityDescriptor=""/>
    <protectedRange sqref="A2:H2" name="区域1" securityDescriptor=""/>
    <protectedRange sqref="C6:I12" name="区域2" securityDescriptor=""/>
    <protectedRange sqref="E29:E33 C29:C33" name="区域3" securityDescriptor=""/>
  </protectedRanges>
  <mergeCells count="26">
    <mergeCell ref="B87:B89"/>
    <mergeCell ref="J4:J5"/>
    <mergeCell ref="A38:B39"/>
    <mergeCell ref="C82:O82"/>
    <mergeCell ref="B85:C85"/>
    <mergeCell ref="B86:C86"/>
    <mergeCell ref="A4:A5"/>
    <mergeCell ref="A6:A14"/>
    <mergeCell ref="A15:A23"/>
    <mergeCell ref="A40:A47"/>
    <mergeCell ref="A48:A55"/>
    <mergeCell ref="B4:B5"/>
    <mergeCell ref="B59:B60"/>
    <mergeCell ref="B74:B75"/>
    <mergeCell ref="C71:M71"/>
    <mergeCell ref="C74:F74"/>
    <mergeCell ref="G74:K74"/>
    <mergeCell ref="L74:O74"/>
    <mergeCell ref="C81:F81"/>
    <mergeCell ref="A1:M1"/>
    <mergeCell ref="C4:I4"/>
    <mergeCell ref="A24:B24"/>
    <mergeCell ref="C38:K38"/>
    <mergeCell ref="C59:H59"/>
    <mergeCell ref="I59:M59"/>
    <mergeCell ref="C24:J24"/>
  </mergeCells>
  <phoneticPr fontId="46" type="noConversion"/>
  <dataValidations count="4">
    <dataValidation showInputMessage="1" showErrorMessage="1" sqref="H2"/>
    <dataValidation type="decimal" allowBlank="1" showInputMessage="1" showErrorMessage="1" sqref="C81:F81">
      <formula1>(F76^2+F77^2+F78^2+F79^2+F80^2)*10000</formula1>
      <formula2>10000</formula2>
    </dataValidation>
    <dataValidation type="list" allowBlank="1" showInputMessage="1" showErrorMessage="1" sqref="C76:C80">
      <formula1>$BB$76:$BB$115</formula1>
    </dataValidation>
    <dataValidation type="list" allowBlank="1" showInputMessage="1" showErrorMessage="1" sqref="J76:J80">
      <formula1>"是,否"</formula1>
    </dataValidation>
  </dataValidations>
  <printOptions horizontalCentered="1"/>
  <pageMargins left="0.70763888888888904" right="0.70763888888888904" top="0.74791666666666701" bottom="0.74791666666666701" header="0.31388888888888899" footer="0.31388888888888899"/>
  <pageSetup paperSize="9" scale="46" fitToHeight="2" orientation="landscape" r:id="rId1"/>
  <headerFooter>
    <oddFooter>&amp;C第 &amp;P 页，共 &amp;N 页</oddFooter>
  </headerFooter>
  <rowBreaks count="1" manualBreakCount="1">
    <brk id="56" max="1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view="pageBreakPreview" topLeftCell="A17" zoomScale="60" zoomScaleNormal="90" workbookViewId="0">
      <selection activeCell="A54" sqref="A54"/>
    </sheetView>
  </sheetViews>
  <sheetFormatPr defaultColWidth="9" defaultRowHeight="14.5"/>
  <cols>
    <col min="1" max="1" width="30.08203125" customWidth="1"/>
    <col min="2" max="2" width="22.33203125" customWidth="1"/>
    <col min="3" max="3" width="18.25" customWidth="1"/>
    <col min="4" max="4" width="15.25" customWidth="1"/>
    <col min="5" max="5" width="16.58203125" customWidth="1"/>
    <col min="6" max="6" width="14.83203125" customWidth="1"/>
    <col min="7" max="7" width="17" customWidth="1"/>
    <col min="8" max="8" width="15" customWidth="1"/>
    <col min="9" max="9" width="13.83203125" customWidth="1"/>
    <col min="10" max="10" width="18.08203125" customWidth="1"/>
    <col min="11" max="11" width="16.33203125" customWidth="1"/>
    <col min="12" max="12" width="18.33203125" customWidth="1"/>
    <col min="13" max="13" width="18" customWidth="1"/>
    <col min="15" max="16384" width="9" style="72"/>
  </cols>
  <sheetData>
    <row r="1" spans="1:14" ht="25">
      <c r="A1" s="1121" t="s">
        <v>35</v>
      </c>
      <c r="B1" s="1121"/>
      <c r="C1" s="1121"/>
      <c r="D1" s="1121"/>
      <c r="E1" s="1121"/>
      <c r="F1" s="1121"/>
      <c r="G1" s="1121"/>
      <c r="H1" s="1121"/>
      <c r="I1" s="1121"/>
      <c r="J1" s="1121"/>
      <c r="K1" s="1121"/>
      <c r="L1" s="1121"/>
      <c r="M1" s="1121"/>
      <c r="N1" s="72"/>
    </row>
    <row r="2" spans="1:14">
      <c r="A2" s="175" t="str">
        <f>'表1-1 资产配置状况'!A2</f>
        <v>公司名称：</v>
      </c>
      <c r="B2" s="450"/>
      <c r="C2" s="9" t="str">
        <f>'表1-2 资产信用状况'!D2</f>
        <v xml:space="preserve"> 年 月 日</v>
      </c>
      <c r="D2" s="10"/>
      <c r="E2" s="10"/>
      <c r="F2" s="10"/>
      <c r="G2" s="10"/>
      <c r="H2" s="10"/>
      <c r="I2" s="72"/>
      <c r="J2" s="72"/>
      <c r="K2" s="72"/>
      <c r="L2" s="72"/>
      <c r="M2" s="72"/>
      <c r="N2" s="72"/>
    </row>
    <row r="3" spans="1:14">
      <c r="A3" s="451" t="s">
        <v>36</v>
      </c>
      <c r="B3" s="450"/>
      <c r="C3" s="72"/>
      <c r="D3" s="72"/>
      <c r="E3" s="72"/>
      <c r="F3" s="72"/>
      <c r="G3" s="72"/>
      <c r="H3" s="177"/>
      <c r="I3" s="177"/>
      <c r="J3" s="72"/>
      <c r="K3" s="72"/>
      <c r="L3" s="72"/>
      <c r="M3" s="177"/>
      <c r="N3" s="177" t="s">
        <v>165</v>
      </c>
    </row>
    <row r="4" spans="1:14">
      <c r="A4" s="1211" t="s">
        <v>409</v>
      </c>
      <c r="B4" s="1129" t="s">
        <v>410</v>
      </c>
      <c r="C4" s="1168"/>
      <c r="D4" s="1168"/>
      <c r="E4" s="1128"/>
      <c r="F4" s="1217" t="s">
        <v>411</v>
      </c>
      <c r="G4" s="1221" t="s">
        <v>412</v>
      </c>
      <c r="H4" s="1126" t="s">
        <v>413</v>
      </c>
      <c r="I4" s="1126" t="s">
        <v>271</v>
      </c>
      <c r="J4" s="1127" t="s">
        <v>315</v>
      </c>
      <c r="K4" s="1224" t="s">
        <v>414</v>
      </c>
      <c r="L4" s="1226" t="s">
        <v>415</v>
      </c>
      <c r="M4" s="1226" t="s">
        <v>416</v>
      </c>
      <c r="N4" s="1207" t="s">
        <v>417</v>
      </c>
    </row>
    <row r="5" spans="1:14">
      <c r="A5" s="1212"/>
      <c r="B5" s="452" t="s">
        <v>418</v>
      </c>
      <c r="C5" s="452" t="s">
        <v>419</v>
      </c>
      <c r="D5" s="76" t="s">
        <v>420</v>
      </c>
      <c r="E5" s="76" t="s">
        <v>412</v>
      </c>
      <c r="F5" s="1218"/>
      <c r="G5" s="1222"/>
      <c r="H5" s="1223"/>
      <c r="I5" s="1223"/>
      <c r="J5" s="1208"/>
      <c r="K5" s="1225"/>
      <c r="L5" s="1223"/>
      <c r="M5" s="1223"/>
      <c r="N5" s="1208"/>
    </row>
    <row r="6" spans="1:14">
      <c r="A6" s="453" t="s">
        <v>177</v>
      </c>
      <c r="B6" s="454"/>
      <c r="C6" s="454"/>
      <c r="D6" s="455"/>
      <c r="E6" s="455"/>
      <c r="F6" s="455"/>
      <c r="G6" s="455"/>
      <c r="H6" s="455"/>
      <c r="I6" s="517">
        <f>SUM(B6:H6)</f>
        <v>0</v>
      </c>
      <c r="J6" s="195">
        <f>IF($I$10=0,0,I6/$I$10)</f>
        <v>0</v>
      </c>
      <c r="K6" s="518"/>
      <c r="L6" s="519"/>
      <c r="M6" s="519"/>
      <c r="N6" s="520"/>
    </row>
    <row r="7" spans="1:14">
      <c r="A7" s="456" t="s">
        <v>421</v>
      </c>
      <c r="B7" s="454"/>
      <c r="C7" s="454"/>
      <c r="D7" s="455"/>
      <c r="E7" s="455"/>
      <c r="F7" s="455"/>
      <c r="G7" s="455"/>
      <c r="H7" s="455"/>
      <c r="I7" s="517">
        <f>SUM(B7:H7)</f>
        <v>0</v>
      </c>
      <c r="J7" s="521"/>
      <c r="K7" s="518"/>
      <c r="L7" s="519"/>
      <c r="M7" s="519"/>
      <c r="N7" s="520"/>
    </row>
    <row r="8" spans="1:14">
      <c r="A8" s="457" t="s">
        <v>180</v>
      </c>
      <c r="B8" s="458"/>
      <c r="C8" s="458"/>
      <c r="D8" s="459"/>
      <c r="E8" s="459"/>
      <c r="F8" s="459"/>
      <c r="G8" s="459"/>
      <c r="H8" s="459"/>
      <c r="I8" s="517">
        <f>SUM(B8:H8)</f>
        <v>0</v>
      </c>
      <c r="J8" s="195">
        <f t="shared" ref="J8:J10" si="0">IF($I$10=0,0,I8/$I$10)</f>
        <v>0</v>
      </c>
      <c r="K8" s="518"/>
      <c r="L8" s="519"/>
      <c r="M8" s="519"/>
      <c r="N8" s="520"/>
    </row>
    <row r="9" spans="1:14">
      <c r="A9" s="457" t="s">
        <v>181</v>
      </c>
      <c r="B9" s="458"/>
      <c r="C9" s="458"/>
      <c r="D9" s="459"/>
      <c r="E9" s="459"/>
      <c r="F9" s="459"/>
      <c r="G9" s="459"/>
      <c r="H9" s="459"/>
      <c r="I9" s="517">
        <f>SUM(B9:H9)</f>
        <v>0</v>
      </c>
      <c r="J9" s="195">
        <f t="shared" si="0"/>
        <v>0</v>
      </c>
      <c r="K9" s="518"/>
      <c r="L9" s="519"/>
      <c r="M9" s="519"/>
      <c r="N9" s="520"/>
    </row>
    <row r="10" spans="1:14">
      <c r="A10" s="460" t="s">
        <v>176</v>
      </c>
      <c r="B10" s="461">
        <f t="shared" ref="B10:H10" si="1">B6+B8+B9</f>
        <v>0</v>
      </c>
      <c r="C10" s="461">
        <f t="shared" si="1"/>
        <v>0</v>
      </c>
      <c r="D10" s="461">
        <f t="shared" si="1"/>
        <v>0</v>
      </c>
      <c r="E10" s="461">
        <f t="shared" si="1"/>
        <v>0</v>
      </c>
      <c r="F10" s="461">
        <f t="shared" si="1"/>
        <v>0</v>
      </c>
      <c r="G10" s="461">
        <f t="shared" si="1"/>
        <v>0</v>
      </c>
      <c r="H10" s="461">
        <f t="shared" si="1"/>
        <v>0</v>
      </c>
      <c r="I10" s="522">
        <f>SUM(B10:H10)</f>
        <v>0</v>
      </c>
      <c r="J10" s="523">
        <f t="shared" si="0"/>
        <v>0</v>
      </c>
      <c r="K10" s="524">
        <f>K6+K8+K9</f>
        <v>0</v>
      </c>
      <c r="L10" s="525">
        <f>L6+L8+L9</f>
        <v>0</v>
      </c>
      <c r="M10" s="525">
        <f>M6+M8+M9</f>
        <v>0</v>
      </c>
      <c r="N10" s="526">
        <f>N6+N8+N9</f>
        <v>0</v>
      </c>
    </row>
    <row r="11" spans="1:14">
      <c r="A11" s="462" t="s">
        <v>422</v>
      </c>
      <c r="B11" s="463"/>
      <c r="C11" s="463"/>
      <c r="D11" s="464"/>
      <c r="E11" s="464"/>
      <c r="F11" s="464"/>
      <c r="G11" s="464"/>
      <c r="H11" s="464"/>
      <c r="I11" s="527"/>
      <c r="J11" s="528"/>
      <c r="K11" s="529"/>
      <c r="L11" s="464"/>
      <c r="M11" s="464"/>
      <c r="N11" s="530"/>
    </row>
    <row r="12" spans="1:14">
      <c r="A12" s="72" t="s">
        <v>423</v>
      </c>
      <c r="B12" s="450"/>
      <c r="C12" s="72"/>
      <c r="D12" s="72"/>
      <c r="E12" s="72"/>
      <c r="F12" s="72"/>
      <c r="G12" s="72"/>
      <c r="H12" s="72"/>
      <c r="I12" s="72"/>
      <c r="J12" s="72"/>
      <c r="K12" s="72"/>
      <c r="L12" s="72"/>
      <c r="M12" s="72"/>
      <c r="N12" s="72"/>
    </row>
    <row r="13" spans="1:14">
      <c r="A13" s="72"/>
      <c r="B13" s="450"/>
      <c r="C13" s="72"/>
      <c r="D13" s="72"/>
      <c r="E13" s="72"/>
      <c r="F13" s="72"/>
      <c r="G13" s="72"/>
      <c r="H13" s="72"/>
      <c r="I13" s="72"/>
      <c r="J13" s="72"/>
      <c r="K13" s="72"/>
      <c r="L13" s="72"/>
      <c r="M13" s="72"/>
      <c r="N13" s="72"/>
    </row>
    <row r="14" spans="1:14">
      <c r="A14" s="73" t="s">
        <v>37</v>
      </c>
      <c r="B14" s="450"/>
      <c r="C14" s="72"/>
      <c r="D14" s="72"/>
      <c r="E14" s="177"/>
      <c r="F14" s="177" t="s">
        <v>165</v>
      </c>
      <c r="G14" s="72"/>
      <c r="H14" s="72"/>
      <c r="I14" s="72"/>
      <c r="J14" s="72"/>
      <c r="K14" s="72"/>
      <c r="L14" s="72"/>
      <c r="M14" s="72"/>
      <c r="N14" s="72"/>
    </row>
    <row r="15" spans="1:14">
      <c r="A15" s="465"/>
      <c r="B15" s="465" t="s">
        <v>424</v>
      </c>
      <c r="C15" s="465" t="s">
        <v>425</v>
      </c>
      <c r="D15" s="465" t="s">
        <v>426</v>
      </c>
      <c r="E15" s="465" t="s">
        <v>427</v>
      </c>
      <c r="F15" s="465" t="s">
        <v>428</v>
      </c>
      <c r="G15" s="72"/>
      <c r="H15" s="72"/>
      <c r="I15" s="72"/>
      <c r="J15" s="72"/>
      <c r="K15" s="72"/>
      <c r="L15" s="72"/>
      <c r="M15" s="72"/>
      <c r="N15" s="72"/>
    </row>
    <row r="16" spans="1:14">
      <c r="A16" s="466" t="s">
        <v>411</v>
      </c>
      <c r="B16" s="467"/>
      <c r="C16" s="467"/>
      <c r="D16" s="468"/>
      <c r="E16" s="1215">
        <f>SUM(B16:D16,B17:D17)</f>
        <v>0</v>
      </c>
      <c r="F16" s="1219">
        <f>IFERROR(E16/I10,0)</f>
        <v>0</v>
      </c>
      <c r="G16" s="72"/>
      <c r="H16" s="72"/>
      <c r="I16" s="72"/>
      <c r="J16" s="72"/>
      <c r="K16" s="72"/>
      <c r="L16" s="72"/>
      <c r="M16" s="72"/>
      <c r="N16" s="72"/>
    </row>
    <row r="17" spans="1:14">
      <c r="A17" s="469" t="s">
        <v>412</v>
      </c>
      <c r="B17" s="470"/>
      <c r="C17" s="470"/>
      <c r="D17" s="471"/>
      <c r="E17" s="1216"/>
      <c r="F17" s="1220"/>
      <c r="G17" s="72"/>
      <c r="H17" s="72"/>
      <c r="I17" s="72"/>
      <c r="J17" s="72"/>
      <c r="K17" s="72"/>
      <c r="L17" s="72"/>
      <c r="M17" s="72"/>
      <c r="N17" s="72"/>
    </row>
    <row r="18" spans="1:14">
      <c r="A18" s="72"/>
      <c r="B18" s="450"/>
      <c r="C18" s="72"/>
      <c r="D18" s="72"/>
      <c r="E18" s="72"/>
      <c r="F18" s="72"/>
      <c r="G18" s="72"/>
      <c r="H18" s="72"/>
      <c r="I18" s="72"/>
      <c r="J18" s="72"/>
      <c r="K18" s="72"/>
      <c r="L18" s="72"/>
      <c r="M18" s="72"/>
      <c r="N18" s="72"/>
    </row>
    <row r="19" spans="1:14">
      <c r="A19" s="72"/>
      <c r="B19" s="450"/>
      <c r="C19" s="72"/>
      <c r="D19" s="72"/>
      <c r="E19" s="72"/>
      <c r="F19" s="72"/>
      <c r="G19" s="72"/>
      <c r="H19" s="72"/>
      <c r="I19" s="72"/>
      <c r="J19" s="72"/>
      <c r="K19" s="72"/>
      <c r="L19" s="72"/>
      <c r="M19" s="72"/>
      <c r="N19" s="72"/>
    </row>
    <row r="20" spans="1:14" ht="15" thickBot="1">
      <c r="A20" s="73" t="s">
        <v>38</v>
      </c>
      <c r="B20" s="72"/>
      <c r="C20" s="72"/>
      <c r="D20" s="72"/>
      <c r="E20" s="177"/>
      <c r="F20" s="72"/>
      <c r="G20" s="72"/>
      <c r="H20" s="177"/>
      <c r="I20" s="177" t="s">
        <v>165</v>
      </c>
      <c r="J20" s="72"/>
      <c r="K20" s="72"/>
      <c r="L20" s="72"/>
      <c r="M20" s="72"/>
      <c r="N20" s="72"/>
    </row>
    <row r="21" spans="1:14" ht="29.5" thickBot="1">
      <c r="A21" s="74" t="s">
        <v>429</v>
      </c>
      <c r="B21" s="472" t="s">
        <v>430</v>
      </c>
      <c r="C21" s="472" t="s">
        <v>431</v>
      </c>
      <c r="D21" s="473" t="s">
        <v>315</v>
      </c>
      <c r="E21" s="887" t="s">
        <v>409</v>
      </c>
      <c r="F21" s="474" t="s">
        <v>431</v>
      </c>
      <c r="G21" s="475" t="s">
        <v>432</v>
      </c>
      <c r="H21" s="474" t="s">
        <v>433</v>
      </c>
      <c r="I21" s="474" t="s">
        <v>434</v>
      </c>
      <c r="J21" s="72"/>
      <c r="K21" s="72"/>
      <c r="L21" s="72"/>
      <c r="M21" s="72"/>
      <c r="N21" s="72"/>
    </row>
    <row r="22" spans="1:14">
      <c r="A22" s="1213" t="s">
        <v>435</v>
      </c>
      <c r="B22" s="476" t="s">
        <v>436</v>
      </c>
      <c r="C22" s="477"/>
      <c r="D22" s="478">
        <f>IFERROR(C22/SUM($C$22:$C$26),0)</f>
        <v>0</v>
      </c>
      <c r="E22" s="888" t="s">
        <v>177</v>
      </c>
      <c r="F22" s="479"/>
      <c r="G22" s="480">
        <f>IFERROR(F22/$F$25,0)</f>
        <v>0</v>
      </c>
      <c r="H22" s="481"/>
      <c r="I22" s="480">
        <f t="shared" ref="I22:I27" si="2">IFERROR(H22/F22,0)</f>
        <v>0</v>
      </c>
      <c r="J22" s="72"/>
      <c r="K22" s="72"/>
      <c r="L22" s="72"/>
      <c r="M22" s="72"/>
      <c r="N22" s="72"/>
    </row>
    <row r="23" spans="1:14">
      <c r="A23" s="1193"/>
      <c r="B23" s="476" t="s">
        <v>437</v>
      </c>
      <c r="C23" s="477"/>
      <c r="D23" s="478">
        <f>IFERROR(C23/SUM($C$22:$C$26),0)</f>
        <v>0</v>
      </c>
      <c r="E23" s="466" t="s">
        <v>180</v>
      </c>
      <c r="F23" s="467"/>
      <c r="G23" s="478">
        <f>IFERROR(F23/$F$25,0)</f>
        <v>0</v>
      </c>
      <c r="H23" s="482"/>
      <c r="I23" s="478">
        <f t="shared" si="2"/>
        <v>0</v>
      </c>
      <c r="J23" s="72"/>
      <c r="K23" s="72"/>
      <c r="L23" s="72"/>
      <c r="M23" s="72"/>
      <c r="N23" s="72"/>
    </row>
    <row r="24" spans="1:14" ht="15" thickBot="1">
      <c r="A24" s="1193"/>
      <c r="B24" s="476" t="s">
        <v>438</v>
      </c>
      <c r="C24" s="477"/>
      <c r="D24" s="478">
        <f>IFERROR(C24/SUM($C$22:$C$26),0)</f>
        <v>0</v>
      </c>
      <c r="E24" s="508" t="s">
        <v>181</v>
      </c>
      <c r="F24" s="483"/>
      <c r="G24" s="484">
        <f>IFERROR(F24/$F$25,0)</f>
        <v>0</v>
      </c>
      <c r="H24" s="485"/>
      <c r="I24" s="484">
        <f t="shared" si="2"/>
        <v>0</v>
      </c>
      <c r="J24" s="72"/>
      <c r="K24" s="72"/>
      <c r="L24" s="72"/>
      <c r="M24" s="72"/>
      <c r="N24" s="72"/>
    </row>
    <row r="25" spans="1:14" ht="15" thickTop="1">
      <c r="A25" s="1193"/>
      <c r="B25" s="476" t="s">
        <v>439</v>
      </c>
      <c r="C25" s="477"/>
      <c r="D25" s="478">
        <f>IFERROR(C25/SUM($C$22:$C$26),0)</f>
        <v>0</v>
      </c>
      <c r="E25" s="889" t="s">
        <v>176</v>
      </c>
      <c r="F25" s="486">
        <f>SUM(F22:F24)</f>
        <v>0</v>
      </c>
      <c r="G25" s="480">
        <f>IFERROR(F25/$F$27,0)</f>
        <v>0</v>
      </c>
      <c r="H25" s="487">
        <f>SUM(H22:H24)</f>
        <v>0</v>
      </c>
      <c r="I25" s="480">
        <f t="shared" si="2"/>
        <v>0</v>
      </c>
      <c r="J25" s="72"/>
      <c r="K25" s="72"/>
      <c r="L25" s="72"/>
      <c r="M25" s="72"/>
      <c r="N25" s="72"/>
    </row>
    <row r="26" spans="1:14" ht="15" thickBot="1">
      <c r="A26" s="1193"/>
      <c r="B26" s="488" t="s">
        <v>440</v>
      </c>
      <c r="C26" s="489"/>
      <c r="D26" s="484">
        <f>IFERROR(C26/SUM($C$22:$C$26),0)</f>
        <v>0</v>
      </c>
      <c r="E26" s="890" t="s">
        <v>422</v>
      </c>
      <c r="F26" s="483"/>
      <c r="G26" s="484">
        <f>IFERROR(F26/$F$27,0)</f>
        <v>0</v>
      </c>
      <c r="H26" s="490"/>
      <c r="I26" s="480">
        <f t="shared" si="2"/>
        <v>0</v>
      </c>
      <c r="J26" s="72"/>
      <c r="K26" s="72"/>
      <c r="L26" s="72"/>
      <c r="M26" s="72"/>
      <c r="N26" s="72"/>
    </row>
    <row r="27" spans="1:14" ht="15.5" thickTop="1" thickBot="1">
      <c r="A27" s="1214"/>
      <c r="B27" s="491" t="s">
        <v>271</v>
      </c>
      <c r="C27" s="492">
        <f>SUM(C22:C26)</f>
        <v>0</v>
      </c>
      <c r="D27" s="493">
        <f>IFERROR(C27/(C27+C28),0)</f>
        <v>0</v>
      </c>
      <c r="E27" s="513" t="s">
        <v>271</v>
      </c>
      <c r="F27" s="492">
        <f>F25+F26</f>
        <v>0</v>
      </c>
      <c r="G27" s="495">
        <f>G25+G26</f>
        <v>0</v>
      </c>
      <c r="H27" s="492">
        <f>H25+H26</f>
        <v>0</v>
      </c>
      <c r="I27" s="891">
        <f t="shared" si="2"/>
        <v>0</v>
      </c>
      <c r="J27" s="72"/>
      <c r="K27" s="72"/>
      <c r="L27" s="72"/>
      <c r="M27" s="72"/>
      <c r="N27" s="72"/>
    </row>
    <row r="28" spans="1:14" ht="15" thickBot="1">
      <c r="A28" s="1209" t="s">
        <v>441</v>
      </c>
      <c r="B28" s="1210"/>
      <c r="C28" s="494"/>
      <c r="D28" s="495">
        <f>IFERROR(C28/(C27+C28),0)</f>
        <v>0</v>
      </c>
      <c r="E28" s="496"/>
      <c r="F28" s="496"/>
      <c r="G28" s="497"/>
      <c r="H28" s="497"/>
      <c r="I28" s="497"/>
      <c r="J28" s="72"/>
      <c r="K28" s="72"/>
      <c r="L28" s="72"/>
      <c r="M28" s="72"/>
      <c r="N28" s="72"/>
    </row>
    <row r="29" spans="1:14">
      <c r="A29" s="72"/>
      <c r="B29" s="72"/>
      <c r="C29" s="72"/>
      <c r="D29" s="72"/>
      <c r="E29" s="72"/>
      <c r="F29" s="72"/>
      <c r="G29" s="72"/>
      <c r="H29" s="72"/>
      <c r="I29" s="72"/>
      <c r="J29" s="72"/>
      <c r="K29" s="72"/>
      <c r="L29" s="72"/>
      <c r="M29" s="72"/>
      <c r="N29" s="72"/>
    </row>
    <row r="30" spans="1:14">
      <c r="A30" s="72"/>
      <c r="B30" s="450"/>
      <c r="C30" s="72"/>
      <c r="D30" s="72"/>
      <c r="E30" s="72"/>
      <c r="F30" s="72"/>
      <c r="G30" s="72"/>
      <c r="H30" s="72"/>
      <c r="I30" s="72"/>
      <c r="J30" s="72"/>
      <c r="K30" s="72"/>
      <c r="L30" s="72"/>
      <c r="M30" s="72"/>
      <c r="N30" s="72"/>
    </row>
    <row r="31" spans="1:14">
      <c r="A31" s="451" t="s">
        <v>39</v>
      </c>
      <c r="B31" s="450"/>
      <c r="C31" s="72"/>
      <c r="D31" s="72"/>
      <c r="E31" s="72"/>
      <c r="F31" s="72"/>
      <c r="G31" s="72"/>
      <c r="H31" s="72"/>
      <c r="I31" s="72"/>
      <c r="J31" s="72"/>
      <c r="K31" s="72"/>
      <c r="L31" s="72"/>
      <c r="M31" s="72"/>
      <c r="N31" s="72"/>
    </row>
    <row r="32" spans="1:14">
      <c r="A32" s="498"/>
      <c r="B32" s="472" t="s">
        <v>442</v>
      </c>
      <c r="C32" s="472" t="s">
        <v>443</v>
      </c>
      <c r="D32" s="473" t="s">
        <v>444</v>
      </c>
      <c r="E32" s="72"/>
      <c r="F32" s="72"/>
      <c r="G32" s="72"/>
      <c r="H32" s="72"/>
      <c r="I32" s="72"/>
      <c r="J32" s="72"/>
      <c r="K32" s="72"/>
      <c r="L32" s="72"/>
      <c r="M32" s="72"/>
      <c r="N32" s="72"/>
    </row>
    <row r="33" spans="1:14">
      <c r="A33" s="499" t="s">
        <v>445</v>
      </c>
      <c r="B33" s="500"/>
      <c r="C33" s="501"/>
      <c r="D33" s="502"/>
      <c r="E33" s="72"/>
      <c r="F33" s="72"/>
      <c r="G33" s="72"/>
      <c r="H33" s="72"/>
      <c r="I33" s="72"/>
      <c r="J33" s="72"/>
      <c r="K33" s="72"/>
      <c r="L33" s="72"/>
      <c r="M33" s="72"/>
      <c r="N33" s="72"/>
    </row>
    <row r="34" spans="1:14">
      <c r="A34" s="499" t="s">
        <v>446</v>
      </c>
      <c r="B34" s="500"/>
      <c r="C34" s="501"/>
      <c r="D34" s="502"/>
      <c r="E34" s="72"/>
      <c r="F34" s="72"/>
      <c r="G34" s="72"/>
      <c r="H34" s="72"/>
      <c r="I34" s="72"/>
      <c r="J34" s="72"/>
      <c r="K34" s="72"/>
      <c r="L34" s="72"/>
      <c r="M34" s="72"/>
      <c r="N34" s="72"/>
    </row>
    <row r="35" spans="1:14">
      <c r="A35" s="503" t="s">
        <v>447</v>
      </c>
      <c r="B35" s="504"/>
      <c r="C35" s="505"/>
      <c r="D35" s="506"/>
      <c r="E35" s="72"/>
      <c r="F35" s="72"/>
      <c r="G35" s="72"/>
      <c r="H35" s="72"/>
      <c r="I35" s="72"/>
      <c r="J35" s="72"/>
      <c r="K35" s="72"/>
      <c r="L35" s="72"/>
      <c r="M35" s="72"/>
      <c r="N35" s="72"/>
    </row>
    <row r="36" spans="1:14">
      <c r="A36" s="72"/>
      <c r="B36" s="507"/>
      <c r="C36" s="72"/>
      <c r="D36" s="72"/>
      <c r="E36" s="72"/>
      <c r="F36" s="72"/>
      <c r="G36" s="72"/>
      <c r="H36" s="72"/>
      <c r="I36" s="72"/>
      <c r="J36" s="72"/>
      <c r="K36" s="72"/>
      <c r="L36" s="72"/>
      <c r="M36" s="72"/>
      <c r="N36" s="72"/>
    </row>
    <row r="37" spans="1:14">
      <c r="A37" s="72"/>
      <c r="B37" s="450"/>
      <c r="C37" s="72"/>
      <c r="D37" s="72"/>
      <c r="E37" s="72"/>
      <c r="F37" s="72"/>
      <c r="G37" s="72"/>
      <c r="H37" s="72"/>
      <c r="I37" s="72"/>
      <c r="J37" s="72"/>
      <c r="K37" s="72"/>
      <c r="L37" s="72"/>
      <c r="M37" s="72"/>
      <c r="N37" s="72"/>
    </row>
    <row r="38" spans="1:14">
      <c r="A38" s="73" t="s">
        <v>40</v>
      </c>
      <c r="B38" s="450"/>
      <c r="C38" s="72"/>
      <c r="D38" s="177" t="s">
        <v>165</v>
      </c>
      <c r="E38" s="72"/>
      <c r="F38" s="72"/>
      <c r="G38" s="72"/>
      <c r="H38" s="72"/>
      <c r="I38" s="72"/>
      <c r="J38" s="72"/>
      <c r="K38" s="72"/>
      <c r="L38" s="72"/>
      <c r="M38" s="72"/>
      <c r="N38" s="72"/>
    </row>
    <row r="39" spans="1:14">
      <c r="A39" s="465" t="s">
        <v>448</v>
      </c>
      <c r="B39" s="465" t="s">
        <v>449</v>
      </c>
      <c r="C39" s="465" t="s">
        <v>450</v>
      </c>
      <c r="D39" s="465" t="s">
        <v>451</v>
      </c>
      <c r="E39" s="72"/>
      <c r="F39" s="72"/>
      <c r="G39" s="72"/>
      <c r="H39" s="72"/>
      <c r="I39" s="72"/>
      <c r="J39" s="72"/>
      <c r="K39" s="72"/>
      <c r="L39" s="72"/>
      <c r="M39" s="72"/>
      <c r="N39" s="72"/>
    </row>
    <row r="40" spans="1:14">
      <c r="A40" s="466" t="s">
        <v>177</v>
      </c>
      <c r="B40" s="467"/>
      <c r="C40" s="467"/>
      <c r="D40" s="468"/>
      <c r="E40" s="72"/>
      <c r="F40" s="72"/>
      <c r="G40" s="72"/>
      <c r="H40" s="72"/>
      <c r="I40" s="72"/>
      <c r="J40" s="72"/>
      <c r="K40" s="72"/>
      <c r="L40" s="72"/>
      <c r="M40" s="72"/>
      <c r="N40" s="72"/>
    </row>
    <row r="41" spans="1:14">
      <c r="A41" s="466" t="s">
        <v>180</v>
      </c>
      <c r="B41" s="467"/>
      <c r="C41" s="467"/>
      <c r="D41" s="468"/>
      <c r="E41" s="72"/>
      <c r="F41" s="72"/>
      <c r="G41" s="72"/>
      <c r="H41" s="72"/>
      <c r="I41" s="72"/>
      <c r="J41" s="72"/>
      <c r="K41" s="72"/>
      <c r="L41" s="72"/>
      <c r="M41" s="72"/>
      <c r="N41" s="72"/>
    </row>
    <row r="42" spans="1:14">
      <c r="A42" s="508" t="s">
        <v>181</v>
      </c>
      <c r="B42" s="483"/>
      <c r="C42" s="483"/>
      <c r="D42" s="509"/>
      <c r="E42" s="72"/>
      <c r="F42" s="72"/>
      <c r="G42" s="72"/>
      <c r="H42" s="72"/>
      <c r="I42" s="72"/>
      <c r="J42" s="72"/>
      <c r="K42" s="72"/>
      <c r="L42" s="72"/>
      <c r="M42" s="72"/>
      <c r="N42" s="72"/>
    </row>
    <row r="43" spans="1:14">
      <c r="A43" s="510" t="s">
        <v>176</v>
      </c>
      <c r="B43" s="511">
        <f>B40+B41+B42</f>
        <v>0</v>
      </c>
      <c r="C43" s="511">
        <f>C40+C41+C42</f>
        <v>0</v>
      </c>
      <c r="D43" s="512">
        <f>D40+D41+D42</f>
        <v>0</v>
      </c>
      <c r="E43" s="72"/>
      <c r="F43" s="72"/>
      <c r="G43" s="72"/>
      <c r="H43" s="72"/>
      <c r="I43" s="72"/>
      <c r="J43" s="72"/>
      <c r="K43" s="72"/>
      <c r="L43" s="72"/>
      <c r="M43" s="72"/>
      <c r="N43" s="72"/>
    </row>
    <row r="44" spans="1:14">
      <c r="A44" s="508" t="s">
        <v>422</v>
      </c>
      <c r="B44" s="483"/>
      <c r="C44" s="483"/>
      <c r="D44" s="509"/>
      <c r="E44" s="72"/>
      <c r="F44" s="72"/>
      <c r="G44" s="72"/>
      <c r="H44" s="72"/>
      <c r="I44" s="72"/>
      <c r="J44" s="72"/>
      <c r="K44" s="72"/>
      <c r="L44" s="72"/>
      <c r="M44" s="72"/>
      <c r="N44" s="72"/>
    </row>
    <row r="45" spans="1:14">
      <c r="A45" s="513" t="s">
        <v>452</v>
      </c>
      <c r="B45" s="514"/>
      <c r="C45" s="514"/>
      <c r="D45" s="515"/>
      <c r="E45" s="72"/>
      <c r="F45" s="72"/>
      <c r="G45" s="72"/>
      <c r="H45" s="72"/>
      <c r="I45" s="72"/>
      <c r="J45" s="72"/>
      <c r="K45" s="72"/>
      <c r="L45" s="72"/>
      <c r="M45" s="72"/>
      <c r="N45" s="72"/>
    </row>
    <row r="46" spans="1:14">
      <c r="A46" s="516"/>
      <c r="B46" s="450"/>
      <c r="C46" s="72"/>
      <c r="D46" s="72"/>
      <c r="E46" s="72"/>
      <c r="F46" s="72"/>
      <c r="G46" s="72"/>
      <c r="H46" s="72"/>
      <c r="I46" s="72"/>
      <c r="J46" s="72"/>
      <c r="K46" s="72"/>
      <c r="L46" s="72"/>
      <c r="M46" s="72"/>
      <c r="N46" s="72"/>
    </row>
    <row r="47" spans="1:14">
      <c r="A47" s="72"/>
      <c r="B47" s="450"/>
      <c r="C47" s="72"/>
      <c r="D47" s="72"/>
      <c r="E47" s="72"/>
      <c r="F47" s="72"/>
      <c r="G47" s="72"/>
      <c r="H47" s="72"/>
      <c r="I47" s="72"/>
      <c r="J47" s="72"/>
      <c r="K47" s="72"/>
      <c r="L47" s="72"/>
      <c r="M47" s="72"/>
      <c r="N47" s="72"/>
    </row>
  </sheetData>
  <sheetProtection formatCells="0" formatColumns="0" formatRows="0"/>
  <protectedRanges>
    <protectedRange sqref="B40:D45 B16:D16" name="区域9" securityDescriptor=""/>
    <protectedRange sqref="A2:B2" name="区域1" securityDescriptor=""/>
    <protectedRange sqref="B6:H9" name="区域2" securityDescriptor=""/>
    <protectedRange sqref="K6:K9" name="区域3" securityDescriptor=""/>
    <protectedRange sqref="C22:C27" name="区域6" securityDescriptor=""/>
    <protectedRange sqref="F23:G28" name="区域7" securityDescriptor=""/>
    <protectedRange sqref="B33:B35" name="区域8" securityDescriptor=""/>
    <protectedRange sqref="C2:G2" name="区域1_3" securityDescriptor=""/>
  </protectedRanges>
  <mergeCells count="16">
    <mergeCell ref="N4:N5"/>
    <mergeCell ref="A1:M1"/>
    <mergeCell ref="B4:E4"/>
    <mergeCell ref="A28:B28"/>
    <mergeCell ref="A4:A5"/>
    <mergeCell ref="A22:A27"/>
    <mergeCell ref="E16:E17"/>
    <mergeCell ref="F4:F5"/>
    <mergeCell ref="F16:F17"/>
    <mergeCell ref="G4:G5"/>
    <mergeCell ref="H4:H5"/>
    <mergeCell ref="I4:I5"/>
    <mergeCell ref="J4:J5"/>
    <mergeCell ref="K4:K5"/>
    <mergeCell ref="L4:L5"/>
    <mergeCell ref="M4:M5"/>
  </mergeCells>
  <phoneticPr fontId="46" type="noConversion"/>
  <dataValidations count="1">
    <dataValidation showInputMessage="1" showErrorMessage="1" sqref="G2"/>
  </dataValidations>
  <printOptions horizontalCentered="1"/>
  <pageMargins left="0.70763888888888904" right="0.70763888888888904" top="0.74791666666666701" bottom="0.74791666666666701" header="0.31388888888888899" footer="0.31388888888888899"/>
  <pageSetup paperSize="9" scale="52" orientation="landscape" r:id="rId1"/>
  <headerFooter>
    <oddFooter>&amp;C第 &amp;P 页，共 &amp;N 页</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view="pageBreakPreview" zoomScale="80" zoomScaleNormal="130" zoomScaleSheetLayoutView="80" workbookViewId="0">
      <selection activeCell="A19" sqref="A19"/>
    </sheetView>
  </sheetViews>
  <sheetFormatPr defaultColWidth="8.58203125" defaultRowHeight="16.5"/>
  <cols>
    <col min="1" max="1" width="21.33203125" customWidth="1"/>
    <col min="2" max="2" width="22.33203125" customWidth="1"/>
    <col min="3" max="4" width="13.33203125" customWidth="1"/>
    <col min="5" max="5" width="13.58203125" customWidth="1"/>
    <col min="6" max="6" width="12.83203125" customWidth="1"/>
    <col min="7" max="7" width="13.83203125" customWidth="1"/>
    <col min="8" max="8" width="13.58203125" customWidth="1"/>
    <col min="9" max="9" width="14" customWidth="1"/>
    <col min="10" max="11" width="13.08203125" customWidth="1"/>
    <col min="12" max="12" width="13.83203125" customWidth="1"/>
    <col min="13" max="14" width="12.58203125" customWidth="1"/>
    <col min="15" max="16384" width="8.58203125" style="6"/>
  </cols>
  <sheetData>
    <row r="1" spans="1:14" ht="25">
      <c r="A1" s="1227" t="s">
        <v>453</v>
      </c>
      <c r="B1" s="1227"/>
      <c r="C1" s="1227"/>
      <c r="D1" s="1227"/>
      <c r="E1" s="1227"/>
      <c r="F1" s="1227"/>
      <c r="G1" s="1227"/>
      <c r="H1" s="1227"/>
      <c r="I1" s="1227"/>
      <c r="J1" s="1227"/>
      <c r="K1" s="358"/>
      <c r="L1" s="418"/>
      <c r="M1" s="418"/>
      <c r="N1" s="418"/>
    </row>
    <row r="2" spans="1:14" s="5" customFormat="1" ht="14.5">
      <c r="A2" s="7" t="str">
        <f>'表1-1 资产配置状况'!A2</f>
        <v>公司名称：</v>
      </c>
      <c r="C2" s="9" t="str">
        <f>'表1-3 负债产品信息'!C2</f>
        <v xml:space="preserve"> 年 月 日</v>
      </c>
      <c r="D2" s="10"/>
      <c r="E2" s="10"/>
      <c r="F2" s="10"/>
      <c r="G2" s="10"/>
      <c r="H2" s="10"/>
      <c r="I2" s="13"/>
      <c r="J2" s="13"/>
      <c r="K2" s="13"/>
      <c r="L2" s="13"/>
      <c r="M2" s="13"/>
      <c r="N2" s="13"/>
    </row>
    <row r="3" spans="1:14" s="5" customFormat="1" ht="14.5">
      <c r="A3" s="7"/>
      <c r="B3" s="263"/>
      <c r="C3" s="7"/>
      <c r="D3" s="7"/>
      <c r="E3" s="7"/>
      <c r="F3" s="54"/>
      <c r="G3" s="54"/>
      <c r="H3" s="54"/>
      <c r="I3" s="54"/>
      <c r="J3" s="63"/>
      <c r="K3" s="63"/>
      <c r="M3" s="13"/>
      <c r="N3" s="63" t="s">
        <v>454</v>
      </c>
    </row>
    <row r="4" spans="1:14">
      <c r="A4" s="1234"/>
      <c r="B4" s="1228" t="s">
        <v>455</v>
      </c>
      <c r="C4" s="1229"/>
      <c r="D4" s="1229"/>
      <c r="E4" s="1229"/>
      <c r="F4" s="1238" t="s">
        <v>456</v>
      </c>
      <c r="G4" s="1230" t="s">
        <v>457</v>
      </c>
      <c r="H4" s="1231"/>
      <c r="I4" s="1232"/>
      <c r="J4" s="1238" t="s">
        <v>458</v>
      </c>
      <c r="K4" s="1238" t="s">
        <v>459</v>
      </c>
      <c r="L4" s="1230" t="s">
        <v>183</v>
      </c>
      <c r="M4" s="1233"/>
      <c r="N4" s="1238" t="s">
        <v>460</v>
      </c>
    </row>
    <row r="5" spans="1:14" ht="29">
      <c r="A5" s="1235"/>
      <c r="B5" s="359" t="s">
        <v>461</v>
      </c>
      <c r="C5" s="360" t="s">
        <v>462</v>
      </c>
      <c r="D5" s="360" t="s">
        <v>463</v>
      </c>
      <c r="E5" s="361" t="s">
        <v>464</v>
      </c>
      <c r="F5" s="1239"/>
      <c r="G5" s="359" t="s">
        <v>461</v>
      </c>
      <c r="H5" s="360" t="s">
        <v>462</v>
      </c>
      <c r="I5" s="419" t="s">
        <v>464</v>
      </c>
      <c r="J5" s="1239"/>
      <c r="K5" s="1239"/>
      <c r="L5" s="359" t="s">
        <v>465</v>
      </c>
      <c r="M5" s="419" t="s">
        <v>466</v>
      </c>
      <c r="N5" s="1239"/>
    </row>
    <row r="6" spans="1:14">
      <c r="A6" s="362" t="s">
        <v>177</v>
      </c>
      <c r="B6" s="363"/>
      <c r="C6" s="364"/>
      <c r="D6" s="365">
        <f>IFERROR((B6*G6+C6*H6)/I6,0)</f>
        <v>0</v>
      </c>
      <c r="E6" s="366"/>
      <c r="F6" s="367">
        <f>D6-E6</f>
        <v>0</v>
      </c>
      <c r="G6" s="368"/>
      <c r="H6" s="369"/>
      <c r="I6" s="420"/>
      <c r="J6" s="367">
        <f>(B6*G6+C6*H6-E6*I6)/1000</f>
        <v>0</v>
      </c>
      <c r="K6" s="1240"/>
      <c r="L6" s="421">
        <f>'表1-1 资产配置状况'!H43+'表1-1 资产配置状况'!H59</f>
        <v>0</v>
      </c>
      <c r="M6" s="422">
        <f>'表1-1 资产配置状况'!H70</f>
        <v>0</v>
      </c>
      <c r="N6" s="367">
        <f>IFERROR((B6*G6+C6*H6+12*L6+25*M6)/(G6+H6+L6+M6)-E6,0)</f>
        <v>0</v>
      </c>
    </row>
    <row r="7" spans="1:14">
      <c r="A7" s="370" t="s">
        <v>178</v>
      </c>
      <c r="B7" s="371"/>
      <c r="C7" s="372" t="s">
        <v>161</v>
      </c>
      <c r="D7" s="372" t="s">
        <v>161</v>
      </c>
      <c r="E7" s="373" t="s">
        <v>161</v>
      </c>
      <c r="F7" s="374" t="s">
        <v>161</v>
      </c>
      <c r="G7" s="375"/>
      <c r="H7" s="372" t="s">
        <v>161</v>
      </c>
      <c r="I7" s="373" t="s">
        <v>161</v>
      </c>
      <c r="J7" s="374" t="s">
        <v>161</v>
      </c>
      <c r="K7" s="1241"/>
      <c r="L7" s="423">
        <f>'表1-1 资产配置状况'!K43+'表1-1 资产配置状况'!K59</f>
        <v>0</v>
      </c>
      <c r="M7" s="424">
        <f>'表1-1 资产配置状况'!K70</f>
        <v>0</v>
      </c>
      <c r="N7" s="425" t="s">
        <v>161</v>
      </c>
    </row>
    <row r="8" spans="1:14">
      <c r="A8" s="376" t="s">
        <v>179</v>
      </c>
      <c r="B8" s="371"/>
      <c r="C8" s="372" t="s">
        <v>161</v>
      </c>
      <c r="D8" s="377">
        <f>IFERROR(B8*G8/I8,0)</f>
        <v>0</v>
      </c>
      <c r="E8" s="378"/>
      <c r="F8" s="379">
        <f>D8-E8</f>
        <v>0</v>
      </c>
      <c r="G8" s="375"/>
      <c r="H8" s="372" t="s">
        <v>161</v>
      </c>
      <c r="I8" s="426"/>
      <c r="J8" s="379">
        <f>(B8*G8-E8*I8)/1000</f>
        <v>0</v>
      </c>
      <c r="K8" s="1241"/>
      <c r="L8" s="423">
        <f>'表1-1 资产配置状况'!N43+'表1-1 资产配置状况'!N59</f>
        <v>0</v>
      </c>
      <c r="M8" s="424">
        <f>'表1-1 资产配置状况'!N70</f>
        <v>0</v>
      </c>
      <c r="N8" s="367">
        <f>IFERROR((B8*G8+12*L8+25*M8)/(G8+L8+M8)-E8,0)</f>
        <v>0</v>
      </c>
    </row>
    <row r="9" spans="1:14">
      <c r="A9" s="376" t="s">
        <v>180</v>
      </c>
      <c r="B9" s="371"/>
      <c r="C9" s="380"/>
      <c r="D9" s="377">
        <f>IFERROR((B9*G9+C9*H9)/I9,0)</f>
        <v>0</v>
      </c>
      <c r="E9" s="381"/>
      <c r="F9" s="379">
        <f>D9-E9</f>
        <v>0</v>
      </c>
      <c r="G9" s="382"/>
      <c r="H9" s="383"/>
      <c r="I9" s="427"/>
      <c r="J9" s="379">
        <f>(B9*G9+C9*H9-E9*I9)/1000</f>
        <v>0</v>
      </c>
      <c r="K9" s="1241"/>
      <c r="L9" s="293">
        <f>'表1-1 资产配置状况'!Q43+'表1-1 资产配置状况'!Q59</f>
        <v>0</v>
      </c>
      <c r="M9" s="428">
        <f>'表1-1 资产配置状况'!Q70</f>
        <v>0</v>
      </c>
      <c r="N9" s="367">
        <f>IFERROR((B9*G9+C9*H9+12*L9+25*M9)/(G9+H9+L9+M9)-E9,0)</f>
        <v>0</v>
      </c>
    </row>
    <row r="10" spans="1:14">
      <c r="A10" s="384" t="s">
        <v>181</v>
      </c>
      <c r="B10" s="385"/>
      <c r="C10" s="386"/>
      <c r="D10" s="387">
        <f>IFERROR((B10*G10+C10*H10)/I10,0)</f>
        <v>0</v>
      </c>
      <c r="E10" s="388"/>
      <c r="F10" s="389">
        <f>D10-E10</f>
        <v>0</v>
      </c>
      <c r="G10" s="390"/>
      <c r="H10" s="391"/>
      <c r="I10" s="429"/>
      <c r="J10" s="389">
        <f>(B10*G10+C10*H10-E10*I10)/1000</f>
        <v>0</v>
      </c>
      <c r="K10" s="1242"/>
      <c r="L10" s="430">
        <f>'表1-1 资产配置状况'!T43+'表1-1 资产配置状况'!T59</f>
        <v>0</v>
      </c>
      <c r="M10" s="431">
        <f>'表1-1 资产配置状况'!T70</f>
        <v>0</v>
      </c>
      <c r="N10" s="389">
        <f>IFERROR((B10*G10+C10*H10+12*L10+25*M10)/(G10+H10+L10+M10)-E10,0)</f>
        <v>0</v>
      </c>
    </row>
    <row r="11" spans="1:14">
      <c r="A11" s="392" t="s">
        <v>176</v>
      </c>
      <c r="B11" s="393" t="e">
        <f>B6*G6/G$11+B8*G8/G$11+B9*G9/G$11+B10*G10/G$11</f>
        <v>#DIV/0!</v>
      </c>
      <c r="C11" s="393" t="e">
        <f>C6*H6/H$11+C9*H9/H$11+C10*H10/H$11</f>
        <v>#DIV/0!</v>
      </c>
      <c r="D11" s="393">
        <f>IFERROR((B11*G11+C11*H11)/I11,0)</f>
        <v>0</v>
      </c>
      <c r="E11" s="393" t="e">
        <f>E6*I6/I$11+E8*I8/I$11+E9*I9/I$11+E10*I10/I$11</f>
        <v>#DIV/0!</v>
      </c>
      <c r="F11" s="394" t="e">
        <f>D11-E11</f>
        <v>#DIV/0!</v>
      </c>
      <c r="G11" s="393">
        <f>SUM(G6,G8:G10)</f>
        <v>0</v>
      </c>
      <c r="H11" s="393">
        <f>SUM(H6,H9:H10)</f>
        <v>0</v>
      </c>
      <c r="I11" s="393">
        <f>SUM(I6,I8:I10)</f>
        <v>0</v>
      </c>
      <c r="J11" s="432" t="e">
        <f>(B11*G11+C11*H11-E11*I11)/1000</f>
        <v>#DIV/0!</v>
      </c>
      <c r="K11" s="417">
        <f>IFERROR(J11/'表1-1 资产配置状况'!D8,0)</f>
        <v>0</v>
      </c>
      <c r="L11" s="433">
        <f>'表1-1 资产配置状况'!C43+'表1-1 资产配置状况'!C59</f>
        <v>0</v>
      </c>
      <c r="M11" s="434">
        <f>'表1-1 资产配置状况'!C70</f>
        <v>0</v>
      </c>
      <c r="N11" s="394">
        <f>IFERROR((B11*G11+C11*H11+12*L11+25*M11)/(G11+H11+L11+M11)-E11,0)</f>
        <v>0</v>
      </c>
    </row>
    <row r="12" spans="1:14">
      <c r="A12" s="1236"/>
      <c r="B12" s="1228" t="s">
        <v>467</v>
      </c>
      <c r="C12" s="1229"/>
      <c r="D12" s="1229"/>
      <c r="E12" s="1229"/>
      <c r="F12" s="1238" t="s">
        <v>468</v>
      </c>
      <c r="G12" s="1238" t="s">
        <v>469</v>
      </c>
      <c r="H12" s="1238" t="s">
        <v>470</v>
      </c>
      <c r="I12" s="1230" t="s">
        <v>471</v>
      </c>
      <c r="J12" s="1231"/>
      <c r="K12" s="1233"/>
      <c r="L12" s="435"/>
      <c r="M12" s="435"/>
      <c r="N12" s="435"/>
    </row>
    <row r="13" spans="1:14" ht="29">
      <c r="A13" s="1237"/>
      <c r="B13" s="359" t="s">
        <v>461</v>
      </c>
      <c r="C13" s="360" t="s">
        <v>462</v>
      </c>
      <c r="D13" s="360" t="s">
        <v>463</v>
      </c>
      <c r="E13" s="361" t="s">
        <v>464</v>
      </c>
      <c r="F13" s="1239"/>
      <c r="G13" s="1239"/>
      <c r="H13" s="1239"/>
      <c r="I13" s="436" t="s">
        <v>472</v>
      </c>
      <c r="J13" s="437" t="s">
        <v>473</v>
      </c>
      <c r="K13" s="419" t="s">
        <v>71</v>
      </c>
      <c r="L13" s="435"/>
      <c r="M13" s="435"/>
      <c r="N13" s="435"/>
    </row>
    <row r="14" spans="1:14">
      <c r="A14" s="362" t="s">
        <v>177</v>
      </c>
      <c r="B14" s="395"/>
      <c r="C14" s="396"/>
      <c r="D14" s="397">
        <f>IFERROR((B14*G6+C14*H6)/I6,0)</f>
        <v>0</v>
      </c>
      <c r="E14" s="398"/>
      <c r="F14" s="399">
        <f>D14-E14</f>
        <v>0</v>
      </c>
      <c r="G14" s="399">
        <f>(B14*G6+C14*H6-E14*I6)/1000</f>
        <v>0</v>
      </c>
      <c r="H14" s="1240"/>
      <c r="I14" s="438"/>
      <c r="J14" s="439"/>
      <c r="K14" s="440"/>
      <c r="L14" s="435"/>
      <c r="M14" s="435"/>
      <c r="N14" s="435"/>
    </row>
    <row r="15" spans="1:14">
      <c r="A15" s="370" t="s">
        <v>178</v>
      </c>
      <c r="B15" s="400"/>
      <c r="C15" s="401" t="s">
        <v>161</v>
      </c>
      <c r="D15" s="401" t="s">
        <v>161</v>
      </c>
      <c r="E15" s="402" t="s">
        <v>161</v>
      </c>
      <c r="F15" s="403" t="s">
        <v>161</v>
      </c>
      <c r="G15" s="403" t="s">
        <v>161</v>
      </c>
      <c r="H15" s="1241"/>
      <c r="I15" s="117" t="s">
        <v>161</v>
      </c>
      <c r="J15" s="117" t="s">
        <v>161</v>
      </c>
      <c r="K15" s="112" t="s">
        <v>161</v>
      </c>
      <c r="L15" s="435"/>
      <c r="M15" s="435"/>
      <c r="N15" s="435"/>
    </row>
    <row r="16" spans="1:14" s="262" customFormat="1">
      <c r="A16" s="376" t="s">
        <v>179</v>
      </c>
      <c r="B16" s="400"/>
      <c r="C16" s="401" t="s">
        <v>161</v>
      </c>
      <c r="D16" s="404">
        <f>IFERROR(B16*G8/I8,0)</f>
        <v>0</v>
      </c>
      <c r="E16" s="405"/>
      <c r="F16" s="406">
        <f>D16-E16</f>
        <v>0</v>
      </c>
      <c r="G16" s="406">
        <f>(B16*G8-E16*I8)/1000</f>
        <v>0</v>
      </c>
      <c r="H16" s="1241"/>
      <c r="I16" s="117" t="s">
        <v>161</v>
      </c>
      <c r="J16" s="117" t="s">
        <v>161</v>
      </c>
      <c r="K16" s="117" t="s">
        <v>161</v>
      </c>
      <c r="L16" s="435"/>
      <c r="M16" s="435"/>
      <c r="N16" s="435"/>
    </row>
    <row r="17" spans="1:14" s="262" customFormat="1">
      <c r="A17" s="376" t="s">
        <v>180</v>
      </c>
      <c r="B17" s="400"/>
      <c r="C17" s="407"/>
      <c r="D17" s="404">
        <f>IFERROR((B17*G9+C17*H9)/I9,0)</f>
        <v>0</v>
      </c>
      <c r="E17" s="408"/>
      <c r="F17" s="406">
        <f>D17-E17</f>
        <v>0</v>
      </c>
      <c r="G17" s="406">
        <f>(B17*G9+C17*H9-E17*I9)/1000</f>
        <v>0</v>
      </c>
      <c r="H17" s="1241"/>
      <c r="I17" s="441"/>
      <c r="J17" s="442"/>
      <c r="K17" s="443"/>
      <c r="L17" s="435"/>
      <c r="M17" s="435"/>
      <c r="N17" s="435"/>
    </row>
    <row r="18" spans="1:14" s="262" customFormat="1">
      <c r="A18" s="384" t="s">
        <v>181</v>
      </c>
      <c r="B18" s="409"/>
      <c r="C18" s="410"/>
      <c r="D18" s="411">
        <f>IFERROR((B18*G10+C18*H10)/I10,0)</f>
        <v>0</v>
      </c>
      <c r="E18" s="412"/>
      <c r="F18" s="413">
        <f>D18-E18</f>
        <v>0</v>
      </c>
      <c r="G18" s="413">
        <f>(B18*G10+C18*H10-E18*I10)/1000</f>
        <v>0</v>
      </c>
      <c r="H18" s="1242"/>
      <c r="I18" s="444"/>
      <c r="J18" s="445"/>
      <c r="K18" s="446"/>
      <c r="L18" s="435"/>
      <c r="M18" s="435"/>
      <c r="N18" s="435"/>
    </row>
    <row r="19" spans="1:14" s="262" customFormat="1">
      <c r="A19" s="392" t="s">
        <v>176</v>
      </c>
      <c r="B19" s="393" t="e">
        <f>B14*G6/G$11+B16*G8/G$11+B17*G9/G$11+B18*G10/G$11</f>
        <v>#DIV/0!</v>
      </c>
      <c r="C19" s="393" t="e">
        <f>C14*H6/H$11+C17*H9/H$11+C18*H10/H$11</f>
        <v>#DIV/0!</v>
      </c>
      <c r="D19" s="414">
        <f>IFERROR((B19*G11+C19*H11)/I11,0)</f>
        <v>0</v>
      </c>
      <c r="E19" s="393" t="e">
        <f>E14*I6/I$11+E16*I8/I$11+E17*I9/I$11+E18*I10/I$11</f>
        <v>#DIV/0!</v>
      </c>
      <c r="F19" s="415" t="e">
        <f>D19-E19</f>
        <v>#DIV/0!</v>
      </c>
      <c r="G19" s="416" t="e">
        <f>(B19*G11+C19*H11-E19*I11)/1000</f>
        <v>#DIV/0!</v>
      </c>
      <c r="H19" s="417">
        <f>IFERROR(G19/'表1-1 资产配置状况'!D8,0)</f>
        <v>0</v>
      </c>
      <c r="I19" s="447"/>
      <c r="J19" s="448"/>
      <c r="K19" s="449"/>
      <c r="L19" s="435"/>
      <c r="M19" s="435"/>
      <c r="N19" s="435"/>
    </row>
  </sheetData>
  <sheetProtection formatCells="0" formatColumns="0" formatRows="0"/>
  <protectedRanges>
    <protectedRange sqref="L2:M3 A2 A3:I3" name="区域1" securityDescriptor=""/>
    <protectedRange sqref="D14:D19 B6:E11 B19:C19 E19" name="区域2" securityDescriptor=""/>
    <protectedRange sqref="B14:C18 E14:E18" name="区域3" securityDescriptor=""/>
    <protectedRange sqref="L6:M11 I14:L19 G6:I11" name="区域4" securityDescriptor=""/>
    <protectedRange sqref="C2:G2" name="区域1_1" securityDescriptor=""/>
  </protectedRanges>
  <mergeCells count="17">
    <mergeCell ref="H14:H18"/>
    <mergeCell ref="J4:J5"/>
    <mergeCell ref="K4:K5"/>
    <mergeCell ref="K6:K10"/>
    <mergeCell ref="N4:N5"/>
    <mergeCell ref="A1:J1"/>
    <mergeCell ref="B4:E4"/>
    <mergeCell ref="G4:I4"/>
    <mergeCell ref="L4:M4"/>
    <mergeCell ref="B12:E12"/>
    <mergeCell ref="I12:K12"/>
    <mergeCell ref="A4:A5"/>
    <mergeCell ref="A12:A13"/>
    <mergeCell ref="F4:F5"/>
    <mergeCell ref="F12:F13"/>
    <mergeCell ref="G12:G13"/>
    <mergeCell ref="H12:H13"/>
  </mergeCells>
  <phoneticPr fontId="46" type="noConversion"/>
  <dataValidations count="2">
    <dataValidation showInputMessage="1" showErrorMessage="1" sqref="G2"/>
    <dataValidation type="decimal" allowBlank="1" showInputMessage="1" showErrorMessage="1" sqref="I14:J14 I17:J19">
      <formula1>0</formula1>
      <formula2>1</formula2>
    </dataValidation>
  </dataValidations>
  <pageMargins left="0.70763888888888904" right="0.70763888888888904" top="0.74791666666666701" bottom="0.74791666666666701" header="0.31388888888888899" footer="0.31388888888888899"/>
  <pageSetup paperSize="9" scale="6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15</vt:i4>
      </vt:variant>
    </vt:vector>
  </HeadingPairs>
  <TitlesOfParts>
    <vt:vector size="33" baseType="lpstr">
      <vt:lpstr>封面</vt:lpstr>
      <vt:lpstr>评估频率和填报频率</vt:lpstr>
      <vt:lpstr>权重分配及评分</vt:lpstr>
      <vt:lpstr>量化评估标准及评分</vt:lpstr>
      <vt:lpstr>目录</vt:lpstr>
      <vt:lpstr>表1-1 资产配置状况</vt:lpstr>
      <vt:lpstr>表1-2 资产信用状况</vt:lpstr>
      <vt:lpstr>表1-3 负债产品信息</vt:lpstr>
      <vt:lpstr>表2-1 期限结构匹配测试表_修正久期</vt:lpstr>
      <vt:lpstr>表2-2 期限结构匹配测试表_关键久期</vt:lpstr>
      <vt:lpstr>表3-1 成本收益匹配状况表</vt:lpstr>
      <vt:lpstr>表3-2 成本收益匹配压力测试表</vt:lpstr>
      <vt:lpstr>表4-1 现金流测试表_普通账户</vt:lpstr>
      <vt:lpstr>表4-2 现金流测试表_传统保险账户</vt:lpstr>
      <vt:lpstr>表4-3 现金流测试表_分红保险账户</vt:lpstr>
      <vt:lpstr>表4-4 现金流测试表_万能保险账户</vt:lpstr>
      <vt:lpstr>表4-5 现金流测试表_独立账户</vt:lpstr>
      <vt:lpstr>备注</vt:lpstr>
      <vt:lpstr>备注!Print_Area</vt:lpstr>
      <vt:lpstr>封面!Print_Area</vt:lpstr>
      <vt:lpstr>权重分配及评分!Print_Area</vt:lpstr>
      <vt:lpstr>目录!Print_Area</vt:lpstr>
      <vt:lpstr>'表1-1 资产配置状况'!Print_Area</vt:lpstr>
      <vt:lpstr>'表1-2 资产信用状况'!Print_Area</vt:lpstr>
      <vt:lpstr>'表1-3 负债产品信息'!Print_Area</vt:lpstr>
      <vt:lpstr>'表2-1 期限结构匹配测试表_修正久期'!Print_Area</vt:lpstr>
      <vt:lpstr>'表2-2 期限结构匹配测试表_关键久期'!Print_Area</vt:lpstr>
      <vt:lpstr>'表3-1 成本收益匹配状况表'!Print_Area</vt:lpstr>
      <vt:lpstr>'表3-2 成本收益匹配压力测试表'!Print_Area</vt:lpstr>
      <vt:lpstr>'表4-3 现金流测试表_分红保险账户'!Print_Area</vt:lpstr>
      <vt:lpstr>'表4-4 现金流测试表_万能保险账户'!Print_Area</vt:lpstr>
      <vt:lpstr>'表4-5 现金流测试表_独立账户'!Print_Area</vt:lpstr>
      <vt:lpstr>量化评估标准及评分!Print_Area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circ</dc:creator>
  <cp:lastModifiedBy>Shi, Diane (BJ/RC)</cp:lastModifiedBy>
  <cp:lastPrinted>2019-02-01T09:32:00Z</cp:lastPrinted>
  <dcterms:created xsi:type="dcterms:W3CDTF">2016-10-11T01:26:00Z</dcterms:created>
  <dcterms:modified xsi:type="dcterms:W3CDTF">2019-03-21T08:16:13Z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